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CustosGerais" sheetId="1" r:id="rId1"/>
    <sheet name="Clientes" sheetId="2" r:id="rId2"/>
    <sheet name="CustosxHonorarios" sheetId="3" r:id="rId3"/>
    <sheet name="CustosIndiv" sheetId="4" r:id="rId4"/>
  </sheets>
  <definedNames/>
  <calcPr fullCalcOnLoad="1"/>
</workbook>
</file>

<file path=xl/sharedStrings.xml><?xml version="1.0" encoding="utf-8"?>
<sst xmlns="http://schemas.openxmlformats.org/spreadsheetml/2006/main" count="159" uniqueCount="159">
  <si>
    <t xml:space="preserve">PLANILHA DE CUSTO INDIVIDUALIZADO DE HONORÁRIOS </t>
  </si>
  <si>
    <t>Data/Base:</t>
  </si>
  <si>
    <t>Descrição</t>
  </si>
  <si>
    <t>Depto.fiscal</t>
  </si>
  <si>
    <t>Depto.contábil</t>
  </si>
  <si>
    <t>Depto.Pessoal</t>
  </si>
  <si>
    <t>Administrativo</t>
  </si>
  <si>
    <t>Custo Salarial</t>
  </si>
  <si>
    <t>Inss</t>
  </si>
  <si>
    <t>Fgts</t>
  </si>
  <si>
    <t>13º Salário</t>
  </si>
  <si>
    <t>Férias</t>
  </si>
  <si>
    <t>Multa 50% s/Fgts</t>
  </si>
  <si>
    <t>Aviso Prévio</t>
  </si>
  <si>
    <t>Total encargos</t>
  </si>
  <si>
    <t>TOTAL CUSTOS</t>
  </si>
  <si>
    <t>Participação custo salarial total</t>
  </si>
  <si>
    <t>CUSTO FIXO</t>
  </si>
  <si>
    <t>Propaganda e publicidade</t>
  </si>
  <si>
    <t>Treinamento Pessoal</t>
  </si>
  <si>
    <t>Aluguel</t>
  </si>
  <si>
    <t>Energia Eletrica</t>
  </si>
  <si>
    <t>Manutenções diversas</t>
  </si>
  <si>
    <t>Manutenções softwares</t>
  </si>
  <si>
    <t>Material escritório</t>
  </si>
  <si>
    <t>Telefones</t>
  </si>
  <si>
    <t>Pró - labore</t>
  </si>
  <si>
    <t>Despesas diversas</t>
  </si>
  <si>
    <t>Juros</t>
  </si>
  <si>
    <t>TOTAL CUSTO FIXO</t>
  </si>
  <si>
    <t>RATEIO DOS CUSTOS</t>
  </si>
  <si>
    <t>D.fiscal</t>
  </si>
  <si>
    <t>D.contábil</t>
  </si>
  <si>
    <t>D.Pessoal</t>
  </si>
  <si>
    <t>Custo Salarial + encargos</t>
  </si>
  <si>
    <t>Rateio salarial administrativos</t>
  </si>
  <si>
    <t>Rateio custos fixos</t>
  </si>
  <si>
    <t xml:space="preserve">CUSTO TOTAL </t>
  </si>
  <si>
    <t>CUSTO TOTAL GERAL</t>
  </si>
  <si>
    <t>CUSTO INDIVIDUALIZADO</t>
  </si>
  <si>
    <t>Nº</t>
  </si>
  <si>
    <t>EMPRESA</t>
  </si>
  <si>
    <t>NFs Entrada</t>
  </si>
  <si>
    <t>NFs Saida</t>
  </si>
  <si>
    <t>NFs Serv</t>
  </si>
  <si>
    <t>Tot.NFs</t>
  </si>
  <si>
    <t>Nº Lançam</t>
  </si>
  <si>
    <t>Empregados</t>
  </si>
  <si>
    <t>001</t>
  </si>
  <si>
    <t>JS</t>
  </si>
  <si>
    <t>006</t>
  </si>
  <si>
    <t>ABC</t>
  </si>
  <si>
    <t>013</t>
  </si>
  <si>
    <t>XYZ</t>
  </si>
  <si>
    <t>015</t>
  </si>
  <si>
    <t>VVV</t>
  </si>
  <si>
    <t>016</t>
  </si>
  <si>
    <t>TAB</t>
  </si>
  <si>
    <t>023</t>
  </si>
  <si>
    <t>YO0O</t>
  </si>
  <si>
    <t>024</t>
  </si>
  <si>
    <t>UIO</t>
  </si>
  <si>
    <t>025</t>
  </si>
  <si>
    <t>IEO</t>
  </si>
  <si>
    <t>027</t>
  </si>
  <si>
    <t>OEI</t>
  </si>
  <si>
    <t>028</t>
  </si>
  <si>
    <t>OEUI</t>
  </si>
  <si>
    <t>030</t>
  </si>
  <si>
    <t>ONM</t>
  </si>
  <si>
    <t>031</t>
  </si>
  <si>
    <t>IOMB</t>
  </si>
  <si>
    <t>036</t>
  </si>
  <si>
    <t>IOO</t>
  </si>
  <si>
    <t>041</t>
  </si>
  <si>
    <t>MNN</t>
  </si>
  <si>
    <t>042</t>
  </si>
  <si>
    <t>MM</t>
  </si>
  <si>
    <t>044</t>
  </si>
  <si>
    <t>MEB</t>
  </si>
  <si>
    <t>046</t>
  </si>
  <si>
    <t>EAD</t>
  </si>
  <si>
    <t>055</t>
  </si>
  <si>
    <t>EIA</t>
  </si>
  <si>
    <t>062</t>
  </si>
  <si>
    <t>ILMNB</t>
  </si>
  <si>
    <t>063</t>
  </si>
  <si>
    <t>IMM</t>
  </si>
  <si>
    <t>066</t>
  </si>
  <si>
    <t>IMMB</t>
  </si>
  <si>
    <t>073</t>
  </si>
  <si>
    <t>NBU</t>
  </si>
  <si>
    <t>076</t>
  </si>
  <si>
    <t>FIL</t>
  </si>
  <si>
    <t>081</t>
  </si>
  <si>
    <t>INN</t>
  </si>
  <si>
    <t>082</t>
  </si>
  <si>
    <t>NBI</t>
  </si>
  <si>
    <t>083</t>
  </si>
  <si>
    <t>UIB</t>
  </si>
  <si>
    <t>090</t>
  </si>
  <si>
    <t>UOO</t>
  </si>
  <si>
    <t>093</t>
  </si>
  <si>
    <t>NMB</t>
  </si>
  <si>
    <t>105</t>
  </si>
  <si>
    <t>ABD</t>
  </si>
  <si>
    <t>118</t>
  </si>
  <si>
    <t>OIP</t>
  </si>
  <si>
    <t>148</t>
  </si>
  <si>
    <t>OOOU</t>
  </si>
  <si>
    <t>158</t>
  </si>
  <si>
    <t>IUI</t>
  </si>
  <si>
    <t>162</t>
  </si>
  <si>
    <t>XLC</t>
  </si>
  <si>
    <t>165</t>
  </si>
  <si>
    <t>UOX</t>
  </si>
  <si>
    <t>166</t>
  </si>
  <si>
    <t>ZZI</t>
  </si>
  <si>
    <t>168</t>
  </si>
  <si>
    <t>ZIO</t>
  </si>
  <si>
    <t>TOTAL</t>
  </si>
  <si>
    <t>Empresa</t>
  </si>
  <si>
    <t>Custo DF</t>
  </si>
  <si>
    <t>Custo DC</t>
  </si>
  <si>
    <t>Custo DP</t>
  </si>
  <si>
    <t>C.Total</t>
  </si>
  <si>
    <t>Hon.Ideal</t>
  </si>
  <si>
    <t>Honorário</t>
  </si>
  <si>
    <t>Deficit</t>
  </si>
  <si>
    <t>Superavit</t>
  </si>
  <si>
    <t>Custo Depº Fiscal</t>
  </si>
  <si>
    <t>Custo Depº Contábil</t>
  </si>
  <si>
    <t>Custo Depº Pessoal</t>
  </si>
  <si>
    <t>ENCARGOS S/RECEITA BRUTA</t>
  </si>
  <si>
    <t>Pis</t>
  </si>
  <si>
    <t>Cofins</t>
  </si>
  <si>
    <t>Contribuição social s/lucro</t>
  </si>
  <si>
    <t>IRPJ</t>
  </si>
  <si>
    <t>Total Encargos s/receita</t>
  </si>
  <si>
    <t>Margem Lucro</t>
  </si>
  <si>
    <t>PLANILHA DE CUSTOS DE HONORÁRIOS</t>
  </si>
  <si>
    <t>EMPRESA:</t>
  </si>
  <si>
    <t>DATA:</t>
  </si>
  <si>
    <t>HONORÁRIO ATUAL</t>
  </si>
  <si>
    <t>DESCRIÇÃO DOS CUSTOS</t>
  </si>
  <si>
    <t xml:space="preserve">Custos  </t>
  </si>
  <si>
    <t>Quantid.</t>
  </si>
  <si>
    <t>Vr unitar.</t>
  </si>
  <si>
    <t>Custo</t>
  </si>
  <si>
    <t>Departamento Fiscal</t>
  </si>
  <si>
    <t>Departamento Contábil</t>
  </si>
  <si>
    <t>Departamento Pessoal</t>
  </si>
  <si>
    <t>Custo Total</t>
  </si>
  <si>
    <t>RECEITA BRUTA</t>
  </si>
  <si>
    <t>TRIBUTOS FEDERAIS</t>
  </si>
  <si>
    <t>RECEITA LIQUIDA</t>
  </si>
  <si>
    <t>CUSTO TOTAL</t>
  </si>
  <si>
    <t>LUCRO LIQUIDO</t>
  </si>
  <si>
    <t>MARGEM LUCRO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</si>
</sst>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.00"/>
  </numFmts>
  <fonts count="1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5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0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3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43" fontId="0" fillId="3" borderId="0" xfId="0" applyNumberFormat="1" applyFill="1" applyAlignment="1">
      <alignment/>
    </xf>
    <xf numFmtId="43" fontId="2" fillId="3" borderId="3" xfId="0" applyNumberFormat="1" applyFont="1" applyFill="1" applyBorder="1" applyAlignment="1">
      <alignment/>
    </xf>
    <xf numFmtId="43" fontId="0" fillId="4" borderId="0" xfId="0" applyNumberFormat="1" applyFill="1" applyAlignment="1">
      <alignment/>
    </xf>
    <xf numFmtId="43" fontId="2" fillId="4" borderId="3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43" fontId="2" fillId="0" borderId="7" xfId="0" applyNumberFormat="1" applyFont="1" applyBorder="1" applyAlignment="1">
      <alignment/>
    </xf>
    <xf numFmtId="43" fontId="3" fillId="4" borderId="1" xfId="0" applyNumberFormat="1" applyFont="1" applyFill="1" applyBorder="1" applyAlignment="1">
      <alignment horizontal="center"/>
    </xf>
    <xf numFmtId="43" fontId="2" fillId="4" borderId="5" xfId="0" applyNumberFormat="1" applyFont="1" applyFill="1" applyBorder="1" applyAlignment="1">
      <alignment/>
    </xf>
    <xf numFmtId="43" fontId="3" fillId="3" borderId="1" xfId="0" applyNumberFormat="1" applyFont="1" applyFill="1" applyBorder="1" applyAlignment="1">
      <alignment horizontal="center"/>
    </xf>
    <xf numFmtId="43" fontId="2" fillId="3" borderId="5" xfId="0" applyNumberFormat="1" applyFont="1" applyFill="1" applyBorder="1" applyAlignment="1">
      <alignment/>
    </xf>
    <xf numFmtId="43" fontId="2" fillId="3" borderId="8" xfId="0" applyNumberFormat="1" applyFont="1" applyFill="1" applyBorder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3" fontId="2" fillId="3" borderId="2" xfId="0" applyNumberFormat="1" applyFont="1" applyFill="1" applyBorder="1" applyAlignment="1">
      <alignment/>
    </xf>
    <xf numFmtId="43" fontId="7" fillId="4" borderId="3" xfId="0" applyNumberFormat="1" applyFont="1" applyFill="1" applyBorder="1" applyAlignment="1">
      <alignment horizontal="right"/>
    </xf>
    <xf numFmtId="43" fontId="7" fillId="3" borderId="3" xfId="0" applyNumberFormat="1" applyFont="1" applyFill="1" applyBorder="1" applyAlignment="1">
      <alignment horizontal="right"/>
    </xf>
    <xf numFmtId="43" fontId="7" fillId="4" borderId="9" xfId="0" applyNumberFormat="1" applyFont="1" applyFill="1" applyBorder="1" applyAlignment="1">
      <alignment horizontal="right"/>
    </xf>
    <xf numFmtId="0" fontId="4" fillId="0" borderId="1" xfId="0" applyFont="1" applyBorder="1" applyAlignment="1">
      <alignment/>
    </xf>
    <xf numFmtId="43" fontId="0" fillId="3" borderId="1" xfId="0" applyNumberFormat="1" applyFill="1" applyBorder="1" applyAlignment="1">
      <alignment/>
    </xf>
    <xf numFmtId="10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9" fontId="2" fillId="0" borderId="1" xfId="0" applyNumberFormat="1" applyFont="1" applyBorder="1" applyAlignment="1">
      <alignment/>
    </xf>
    <xf numFmtId="10" fontId="2" fillId="0" borderId="9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43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3" fontId="0" fillId="0" borderId="0" xfId="0" applyNumberFormat="1" applyFill="1" applyAlignment="1">
      <alignment/>
    </xf>
    <xf numFmtId="0" fontId="6" fillId="5" borderId="0" xfId="0" applyFont="1" applyFill="1" applyAlignment="1">
      <alignment horizontal="centerContinuous"/>
    </xf>
    <xf numFmtId="0" fontId="3" fillId="0" borderId="1" xfId="0" applyFont="1" applyBorder="1" applyAlignment="1">
      <alignment horizontal="centerContinuous"/>
    </xf>
    <xf numFmtId="43" fontId="0" fillId="0" borderId="4" xfId="0" applyNumberFormat="1" applyBorder="1" applyAlignment="1">
      <alignment horizontal="centerContinuous"/>
    </xf>
    <xf numFmtId="43" fontId="0" fillId="0" borderId="5" xfId="0" applyNumberForma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0" applyNumberFormat="1" applyFont="1" applyAlignment="1">
      <alignment horizontal="right"/>
    </xf>
    <xf numFmtId="43" fontId="0" fillId="0" borderId="0" xfId="0" applyNumberFormat="1" applyFont="1" applyAlignment="1">
      <alignment/>
    </xf>
    <xf numFmtId="43" fontId="0" fillId="4" borderId="1" xfId="0" applyNumberFormat="1" applyFill="1" applyBorder="1" applyAlignment="1">
      <alignment/>
    </xf>
    <xf numFmtId="43" fontId="5" fillId="4" borderId="1" xfId="0" applyNumberFormat="1" applyFont="1" applyFill="1" applyBorder="1" applyAlignment="1">
      <alignment/>
    </xf>
    <xf numFmtId="43" fontId="9" fillId="4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43" fontId="0" fillId="6" borderId="1" xfId="0" applyNumberFormat="1" applyFill="1" applyBorder="1" applyAlignment="1">
      <alignment/>
    </xf>
    <xf numFmtId="43" fontId="0" fillId="7" borderId="1" xfId="0" applyNumberFormat="1" applyFill="1" applyBorder="1" applyAlignment="1">
      <alignment/>
    </xf>
    <xf numFmtId="10" fontId="2" fillId="0" borderId="1" xfId="0" applyNumberFormat="1" applyFont="1" applyBorder="1" applyAlignment="1">
      <alignment/>
    </xf>
    <xf numFmtId="43" fontId="2" fillId="3" borderId="1" xfId="0" applyNumberFormat="1" applyFont="1" applyFill="1" applyBorder="1" applyAlignment="1">
      <alignment/>
    </xf>
    <xf numFmtId="43" fontId="2" fillId="6" borderId="1" xfId="0" applyNumberFormat="1" applyFont="1" applyFill="1" applyBorder="1" applyAlignment="1">
      <alignment/>
    </xf>
    <xf numFmtId="43" fontId="2" fillId="7" borderId="1" xfId="0" applyNumberFormat="1" applyFont="1" applyFill="1" applyBorder="1" applyAlignment="1">
      <alignment/>
    </xf>
    <xf numFmtId="43" fontId="2" fillId="4" borderId="1" xfId="0" applyNumberFormat="1" applyFont="1" applyFill="1" applyBorder="1" applyAlignment="1">
      <alignment/>
    </xf>
    <xf numFmtId="10" fontId="0" fillId="3" borderId="1" xfId="0" applyNumberFormat="1" applyFill="1" applyBorder="1" applyAlignment="1">
      <alignment/>
    </xf>
    <xf numFmtId="10" fontId="0" fillId="6" borderId="1" xfId="0" applyNumberFormat="1" applyFill="1" applyBorder="1" applyAlignment="1">
      <alignment/>
    </xf>
    <xf numFmtId="10" fontId="0" fillId="7" borderId="1" xfId="0" applyNumberForma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3" fontId="1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3" fillId="0" borderId="1" xfId="0" applyFont="1" applyFill="1" applyBorder="1" applyAlignment="1">
      <alignment horizontal="right"/>
    </xf>
    <xf numFmtId="0" fontId="0" fillId="0" borderId="1" xfId="0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31.7109375" style="0" customWidth="1"/>
    <col min="2" max="2" width="11.00390625" style="0" customWidth="1"/>
    <col min="3" max="3" width="12.7109375" style="0" customWidth="1"/>
    <col min="4" max="4" width="14.57421875" style="0" customWidth="1"/>
    <col min="5" max="5" width="14.00390625" style="0" customWidth="1"/>
    <col min="6" max="6" width="13.57421875" style="0" customWidth="1"/>
  </cols>
  <sheetData>
    <row r="1" spans="1:6" ht="12.75">
      <c r="A1" s="45" t="s">
        <v>0</v>
      </c>
      <c r="B1" s="45"/>
      <c r="C1" s="45"/>
      <c r="D1" s="45"/>
      <c r="E1" s="45"/>
      <c r="F1" s="45"/>
    </row>
    <row r="2" spans="1:6" ht="12.75">
      <c r="A2" s="49" t="s">
        <v>1</v>
      </c>
      <c r="B2" s="49"/>
      <c r="C2" s="49"/>
      <c r="D2" s="72">
        <v>38508</v>
      </c>
      <c r="E2" s="73"/>
      <c r="F2" s="49"/>
    </row>
    <row r="3" spans="1:6" ht="12.75">
      <c r="A3" s="8" t="s">
        <v>2</v>
      </c>
      <c r="B3" s="7"/>
      <c r="C3" s="71" t="s">
        <v>3</v>
      </c>
      <c r="D3" s="83" t="s">
        <v>4</v>
      </c>
      <c r="E3" s="84" t="s">
        <v>5</v>
      </c>
      <c r="F3" s="85" t="s">
        <v>6</v>
      </c>
    </row>
    <row r="4" spans="1:6" ht="12.75">
      <c r="A4" s="86" t="s">
        <v>7</v>
      </c>
      <c r="B4" s="25"/>
      <c r="C4" s="36">
        <v>1350</v>
      </c>
      <c r="D4" s="87">
        <v>1260</v>
      </c>
      <c r="E4" s="88">
        <v>1620</v>
      </c>
      <c r="F4" s="79">
        <v>900</v>
      </c>
    </row>
    <row r="5" spans="1:6" ht="12.75">
      <c r="A5" s="86" t="s">
        <v>8</v>
      </c>
      <c r="B5" s="37">
        <v>0.368</v>
      </c>
      <c r="C5" s="36">
        <f>C4*$B$5</f>
        <v>496.8</v>
      </c>
      <c r="D5" s="87">
        <f>D4*$B$5</f>
        <v>463.68</v>
      </c>
      <c r="E5" s="88">
        <f>E4*$B$5</f>
        <v>596.16</v>
      </c>
      <c r="F5" s="79">
        <f>F4*$B$5</f>
        <v>331.2</v>
      </c>
    </row>
    <row r="6" spans="1:6" ht="12.75">
      <c r="A6" s="86" t="s">
        <v>9</v>
      </c>
      <c r="B6" s="37">
        <v>0.085</v>
      </c>
      <c r="C6" s="36">
        <f>C4*$B$6</f>
        <v>114.75000000000001</v>
      </c>
      <c r="D6" s="87">
        <f>D4*$B$6</f>
        <v>107.10000000000001</v>
      </c>
      <c r="E6" s="88">
        <f>E4*$B$6</f>
        <v>137.70000000000002</v>
      </c>
      <c r="F6" s="79">
        <f>F4*$B$6</f>
        <v>76.5</v>
      </c>
    </row>
    <row r="7" spans="1:6" ht="12.75">
      <c r="A7" s="86" t="s">
        <v>10</v>
      </c>
      <c r="B7" s="37">
        <v>0.0833</v>
      </c>
      <c r="C7" s="36">
        <f>C4*$B$7</f>
        <v>112.455</v>
      </c>
      <c r="D7" s="87">
        <f>D4*$B$7</f>
        <v>104.958</v>
      </c>
      <c r="E7" s="88">
        <f>E4*$B$7</f>
        <v>134.946</v>
      </c>
      <c r="F7" s="79">
        <f>F4*$B$7</f>
        <v>74.97</v>
      </c>
    </row>
    <row r="8" spans="1:6" ht="12.75">
      <c r="A8" s="86" t="s">
        <v>11</v>
      </c>
      <c r="B8" s="37">
        <v>0.1111</v>
      </c>
      <c r="C8" s="36">
        <f>C4*$B$8</f>
        <v>149.985</v>
      </c>
      <c r="D8" s="87">
        <f>D4*$B$8</f>
        <v>139.98600000000002</v>
      </c>
      <c r="E8" s="88">
        <f>E4*$B$8</f>
        <v>179.982</v>
      </c>
      <c r="F8" s="79">
        <f>F4*$B$8</f>
        <v>99.99000000000001</v>
      </c>
    </row>
    <row r="9" spans="1:7" ht="12.75">
      <c r="A9" s="86" t="s">
        <v>12</v>
      </c>
      <c r="B9" s="37">
        <v>0.0425</v>
      </c>
      <c r="C9" s="36">
        <f>C4*$B$9</f>
        <v>57.37500000000001</v>
      </c>
      <c r="D9" s="87">
        <f>D4*$B$9</f>
        <v>53.550000000000004</v>
      </c>
      <c r="E9" s="88">
        <f>E4*$B$9</f>
        <v>68.85000000000001</v>
      </c>
      <c r="F9" s="79">
        <f>F4*$B$9</f>
        <v>38.25</v>
      </c>
      <c r="G9" s="6"/>
    </row>
    <row r="10" spans="1:6" ht="12.75">
      <c r="A10" s="86" t="s">
        <v>13</v>
      </c>
      <c r="B10" s="37">
        <v>0.0833</v>
      </c>
      <c r="C10" s="36">
        <f>C4*$B$10</f>
        <v>112.455</v>
      </c>
      <c r="D10" s="87">
        <f>D4*$B$10</f>
        <v>104.958</v>
      </c>
      <c r="E10" s="88">
        <f>E4*$B$10</f>
        <v>134.946</v>
      </c>
      <c r="F10" s="79">
        <f>F4*$B$10</f>
        <v>74.97</v>
      </c>
    </row>
    <row r="11" spans="1:7" ht="12.75">
      <c r="A11" s="86" t="s">
        <v>14</v>
      </c>
      <c r="B11" s="37">
        <f>SUM(B5:B10)</f>
        <v>0.7732</v>
      </c>
      <c r="C11" s="36">
        <f>SUM(C5:C10)</f>
        <v>1043.8200000000002</v>
      </c>
      <c r="D11" s="87">
        <f>SUM(D5:D10)</f>
        <v>974.2319999999999</v>
      </c>
      <c r="E11" s="88">
        <f>SUM(E5:E10)</f>
        <v>1252.5839999999998</v>
      </c>
      <c r="F11" s="79">
        <f>SUM(F5:F10)</f>
        <v>695.88</v>
      </c>
      <c r="G11" s="6"/>
    </row>
    <row r="12" spans="1:6" ht="12.75">
      <c r="A12" s="9" t="s">
        <v>15</v>
      </c>
      <c r="B12" s="89"/>
      <c r="C12" s="90">
        <f>SUM(C4+C11)</f>
        <v>2393.82</v>
      </c>
      <c r="D12" s="91">
        <f>SUM(D4+D11)</f>
        <v>2234.232</v>
      </c>
      <c r="E12" s="92">
        <f>SUM(E4+E11)</f>
        <v>2872.584</v>
      </c>
      <c r="F12" s="93">
        <f>SUM(F4+F11)</f>
        <v>1595.88</v>
      </c>
    </row>
    <row r="13" spans="1:6" ht="12.75">
      <c r="A13" s="25" t="s">
        <v>16</v>
      </c>
      <c r="B13" s="26">
        <f>C12+D12+E12</f>
        <v>7500.6359999999995</v>
      </c>
      <c r="C13" s="94">
        <f>C12/$B$13</f>
        <v>0.3191489361702128</v>
      </c>
      <c r="D13" s="95">
        <f>D12/$B$13</f>
        <v>0.29787234042553196</v>
      </c>
      <c r="E13" s="96">
        <f>E12/B13</f>
        <v>0.3829787234042553</v>
      </c>
      <c r="F13" s="79"/>
    </row>
    <row r="14" spans="1:6" ht="12.75">
      <c r="A14" s="50"/>
      <c r="B14" s="50"/>
      <c r="C14" s="50"/>
      <c r="D14" s="50"/>
      <c r="E14" s="50"/>
      <c r="F14" s="50"/>
    </row>
    <row r="15" spans="1:6" ht="12.75">
      <c r="A15" s="46" t="s">
        <v>17</v>
      </c>
      <c r="B15" s="46"/>
      <c r="C15" s="46"/>
      <c r="D15" s="2"/>
      <c r="E15" s="2"/>
      <c r="F15" s="2"/>
    </row>
    <row r="16" spans="1:6" ht="12.75">
      <c r="A16" s="25" t="s">
        <v>18</v>
      </c>
      <c r="B16" s="25"/>
      <c r="C16" s="26">
        <v>430</v>
      </c>
      <c r="D16" s="2"/>
      <c r="E16" s="2"/>
      <c r="F16" s="2"/>
    </row>
    <row r="17" spans="1:6" ht="12.75">
      <c r="A17" s="25" t="s">
        <v>19</v>
      </c>
      <c r="B17" s="25"/>
      <c r="C17" s="26">
        <v>1072</v>
      </c>
      <c r="D17" s="2"/>
      <c r="E17" s="2"/>
      <c r="F17" s="2"/>
    </row>
    <row r="18" spans="1:6" ht="12.75">
      <c r="A18" s="25" t="s">
        <v>20</v>
      </c>
      <c r="B18" s="25"/>
      <c r="C18" s="26">
        <v>450</v>
      </c>
      <c r="D18" s="2"/>
      <c r="E18" s="2"/>
      <c r="F18" s="2"/>
    </row>
    <row r="19" spans="1:6" ht="12.75">
      <c r="A19" s="25" t="s">
        <v>21</v>
      </c>
      <c r="B19" s="25"/>
      <c r="C19" s="26">
        <v>400</v>
      </c>
      <c r="D19" s="2"/>
      <c r="E19" s="2"/>
      <c r="F19" s="2"/>
    </row>
    <row r="20" spans="1:6" ht="12.75">
      <c r="A20" s="25" t="s">
        <v>22</v>
      </c>
      <c r="B20" s="25"/>
      <c r="C20" s="26">
        <v>660</v>
      </c>
      <c r="D20" s="2"/>
      <c r="E20" s="2"/>
      <c r="F20" s="2"/>
    </row>
    <row r="21" spans="1:6" ht="12.75">
      <c r="A21" s="25" t="s">
        <v>23</v>
      </c>
      <c r="B21" s="25"/>
      <c r="C21" s="26">
        <v>200</v>
      </c>
      <c r="D21" s="2"/>
      <c r="E21" s="2"/>
      <c r="F21" s="2"/>
    </row>
    <row r="22" spans="1:6" ht="12.75">
      <c r="A22" s="25" t="s">
        <v>24</v>
      </c>
      <c r="B22" s="25"/>
      <c r="C22" s="26">
        <v>800</v>
      </c>
      <c r="D22" s="2"/>
      <c r="E22" s="2"/>
      <c r="F22" s="2"/>
    </row>
    <row r="23" spans="1:6" ht="12.75">
      <c r="A23" s="25" t="s">
        <v>25</v>
      </c>
      <c r="B23" s="25"/>
      <c r="C23" s="26">
        <v>1400</v>
      </c>
      <c r="D23" s="2"/>
      <c r="E23" s="2"/>
      <c r="F23" s="2"/>
    </row>
    <row r="24" spans="1:6" ht="12.75">
      <c r="A24" s="25" t="s">
        <v>26</v>
      </c>
      <c r="B24" s="25"/>
      <c r="C24" s="26">
        <v>2500</v>
      </c>
      <c r="D24" s="2"/>
      <c r="E24" s="44"/>
      <c r="F24" s="2"/>
    </row>
    <row r="25" spans="1:6" ht="12.75">
      <c r="A25" s="25" t="s">
        <v>27</v>
      </c>
      <c r="B25" s="25"/>
      <c r="C25" s="26">
        <v>1010</v>
      </c>
      <c r="D25" s="2"/>
      <c r="E25" s="44"/>
      <c r="F25" s="2"/>
    </row>
    <row r="26" spans="1:6" ht="12.75">
      <c r="A26" s="25" t="s">
        <v>28</v>
      </c>
      <c r="B26" s="25"/>
      <c r="C26" s="26">
        <v>400</v>
      </c>
      <c r="D26" s="2"/>
      <c r="E26" s="2"/>
      <c r="F26" s="2"/>
    </row>
    <row r="27" spans="1:6" ht="12.75">
      <c r="A27" s="49"/>
      <c r="B27" s="49"/>
      <c r="C27" s="49"/>
      <c r="D27" s="2"/>
      <c r="E27" s="2"/>
      <c r="F27" s="2"/>
    </row>
    <row r="28" spans="1:6" ht="12.75">
      <c r="A28" s="9" t="s">
        <v>29</v>
      </c>
      <c r="B28" s="9"/>
      <c r="C28" s="10">
        <f>SUM(C16:C27)</f>
        <v>9322</v>
      </c>
      <c r="D28" s="2"/>
      <c r="E28" s="2"/>
      <c r="F28" s="2"/>
    </row>
    <row r="29" spans="1:6" ht="12.75">
      <c r="A29" s="49"/>
      <c r="B29" s="49"/>
      <c r="C29" s="49"/>
      <c r="D29" s="49"/>
      <c r="E29" s="49"/>
      <c r="F29" s="2"/>
    </row>
    <row r="30" spans="1:6" ht="12.75">
      <c r="A30" s="8" t="s">
        <v>30</v>
      </c>
      <c r="B30" s="8"/>
      <c r="C30" s="22" t="s">
        <v>31</v>
      </c>
      <c r="D30" s="20" t="s">
        <v>32</v>
      </c>
      <c r="E30" s="22" t="s">
        <v>33</v>
      </c>
      <c r="F30" s="2"/>
    </row>
    <row r="31" spans="1:6" ht="12.75">
      <c r="A31" t="s">
        <v>34</v>
      </c>
      <c r="C31" s="12">
        <f>C12</f>
        <v>2393.82</v>
      </c>
      <c r="D31" s="14">
        <f>D12</f>
        <v>2234.232</v>
      </c>
      <c r="E31" s="12">
        <f>E12</f>
        <v>2872.584</v>
      </c>
      <c r="F31" s="2"/>
    </row>
    <row r="32" spans="1:6" ht="12.75">
      <c r="A32" t="s">
        <v>35</v>
      </c>
      <c r="C32" s="12">
        <f>F12*C13</f>
        <v>509.3234042553192</v>
      </c>
      <c r="D32" s="14">
        <f>F12*D13</f>
        <v>475.36851063829795</v>
      </c>
      <c r="E32" s="12">
        <f>F12*E13</f>
        <v>611.188085106383</v>
      </c>
      <c r="F32" s="2"/>
    </row>
    <row r="33" spans="1:6" ht="12.75">
      <c r="A33" t="s">
        <v>36</v>
      </c>
      <c r="C33" s="12">
        <f>C28*C13</f>
        <v>2975.1063829787236</v>
      </c>
      <c r="D33" s="14">
        <f>C28*D13</f>
        <v>2776.765957446809</v>
      </c>
      <c r="E33" s="12">
        <f>C28*E13</f>
        <v>3570.127659574468</v>
      </c>
      <c r="F33" s="2"/>
    </row>
    <row r="34" spans="1:6" ht="13.5" thickBot="1">
      <c r="A34" s="51"/>
      <c r="B34" s="51"/>
      <c r="C34" s="51"/>
      <c r="D34" s="51"/>
      <c r="E34" s="51"/>
      <c r="F34" s="2"/>
    </row>
    <row r="35" spans="1:6" ht="13.5" thickBot="1">
      <c r="A35" s="16" t="s">
        <v>37</v>
      </c>
      <c r="B35" s="17"/>
      <c r="C35" s="23">
        <f>SUM(C31:C34)</f>
        <v>5878.249787234043</v>
      </c>
      <c r="D35" s="21">
        <f>SUM(D31:D34)</f>
        <v>5486.366468085107</v>
      </c>
      <c r="E35" s="24">
        <f>SUM(E31:E34)</f>
        <v>7053.899744680851</v>
      </c>
      <c r="F35" s="2"/>
    </row>
    <row r="36" spans="1:6" ht="13.5" thickBot="1">
      <c r="A36" s="18" t="s">
        <v>38</v>
      </c>
      <c r="B36" s="19">
        <f>C35+D35+E35</f>
        <v>18418.516</v>
      </c>
      <c r="C36" s="47"/>
      <c r="D36" s="48"/>
      <c r="E36" s="48"/>
      <c r="F36" s="2"/>
    </row>
    <row r="37" spans="1:6" ht="13.5" thickBot="1">
      <c r="A37" s="16" t="s">
        <v>39</v>
      </c>
      <c r="B37" s="17"/>
      <c r="C37" s="23">
        <f>C35/Clientes!F39</f>
        <v>1.793789986949662</v>
      </c>
      <c r="D37" s="21">
        <f>D35/Clientes!G39</f>
        <v>1.0235758335979677</v>
      </c>
      <c r="E37" s="24">
        <f>E35/Clientes!H39</f>
        <v>25.192499088145894</v>
      </c>
      <c r="F37" s="2"/>
    </row>
    <row r="38" spans="3:6" ht="12.75">
      <c r="C38" s="2"/>
      <c r="D38" s="2"/>
      <c r="E38" s="2"/>
      <c r="F38" s="2"/>
    </row>
  </sheetData>
  <printOptions/>
  <pageMargins left="0.75" right="0.75" top="1" bottom="1" header="0.492125985" footer="0.492125985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pane ySplit="1" topLeftCell="BM23" activePane="bottomLeft" state="frozen"/>
      <selection pane="topLeft" activeCell="A1" sqref="A1"/>
      <selection pane="bottomLeft" activeCell="H39" sqref="H39"/>
    </sheetView>
  </sheetViews>
  <sheetFormatPr defaultColWidth="9.140625" defaultRowHeight="12.75"/>
  <cols>
    <col min="1" max="1" width="9.140625" style="5" customWidth="1"/>
    <col min="2" max="2" width="37.140625" style="0" customWidth="1"/>
    <col min="3" max="3" width="11.57421875" style="103" customWidth="1"/>
    <col min="4" max="4" width="9.7109375" style="103" customWidth="1"/>
    <col min="5" max="5" width="9.28125" style="103" customWidth="1"/>
    <col min="6" max="6" width="9.140625" style="103" customWidth="1"/>
    <col min="7" max="7" width="10.140625" style="103" customWidth="1"/>
    <col min="8" max="8" width="12.7109375" style="103" customWidth="1"/>
    <col min="9" max="10" width="10.8515625" style="0" customWidth="1"/>
    <col min="11" max="13" width="11.57421875" style="0" customWidth="1"/>
    <col min="14" max="14" width="11.7109375" style="0" customWidth="1"/>
    <col min="15" max="15" width="11.28125" style="0" customWidth="1"/>
  </cols>
  <sheetData>
    <row r="1" spans="1:8" ht="12.75">
      <c r="A1" s="8" t="s">
        <v>40</v>
      </c>
      <c r="B1" s="7" t="s">
        <v>41</v>
      </c>
      <c r="C1" s="99" t="s">
        <v>42</v>
      </c>
      <c r="D1" s="99" t="s">
        <v>43</v>
      </c>
      <c r="E1" s="99" t="s">
        <v>44</v>
      </c>
      <c r="F1" s="99" t="s">
        <v>45</v>
      </c>
      <c r="G1" s="99" t="s">
        <v>46</v>
      </c>
      <c r="H1" s="108" t="s">
        <v>47</v>
      </c>
    </row>
    <row r="2" spans="1:16" ht="14.25">
      <c r="A2" s="27" t="s">
        <v>48</v>
      </c>
      <c r="B2" s="28" t="s">
        <v>49</v>
      </c>
      <c r="C2" s="100">
        <v>22</v>
      </c>
      <c r="D2" s="101">
        <v>271</v>
      </c>
      <c r="E2" s="101"/>
      <c r="F2" s="101">
        <f>SUM(C2:E2)</f>
        <v>293</v>
      </c>
      <c r="G2" s="101">
        <v>350</v>
      </c>
      <c r="H2" s="101">
        <v>26</v>
      </c>
      <c r="I2" s="2"/>
      <c r="J2" s="2"/>
      <c r="K2" s="2"/>
      <c r="L2" s="2"/>
      <c r="M2" s="2"/>
      <c r="N2" s="2"/>
      <c r="O2" s="2"/>
      <c r="P2" s="2"/>
    </row>
    <row r="3" spans="1:16" ht="14.25">
      <c r="A3" s="27" t="s">
        <v>50</v>
      </c>
      <c r="B3" s="28" t="s">
        <v>51</v>
      </c>
      <c r="C3" s="100"/>
      <c r="D3" s="101"/>
      <c r="E3" s="101">
        <v>10</v>
      </c>
      <c r="F3" s="101">
        <f aca="true" t="shared" si="0" ref="F3:F37">SUM(C3:E3)</f>
        <v>10</v>
      </c>
      <c r="G3" s="101">
        <v>20</v>
      </c>
      <c r="H3" s="101">
        <v>1</v>
      </c>
      <c r="I3" s="2"/>
      <c r="J3" s="2"/>
      <c r="K3" s="2"/>
      <c r="L3" s="2"/>
      <c r="M3" s="2"/>
      <c r="N3" s="2"/>
      <c r="O3" s="2"/>
      <c r="P3" s="2"/>
    </row>
    <row r="4" spans="1:16" ht="14.25">
      <c r="A4" s="27" t="s">
        <v>52</v>
      </c>
      <c r="B4" s="28" t="s">
        <v>53</v>
      </c>
      <c r="C4" s="100">
        <v>34</v>
      </c>
      <c r="D4" s="101">
        <v>203</v>
      </c>
      <c r="E4" s="101">
        <v>3</v>
      </c>
      <c r="F4" s="101">
        <f t="shared" si="0"/>
        <v>240</v>
      </c>
      <c r="G4" s="101">
        <v>300</v>
      </c>
      <c r="H4" s="101">
        <v>4</v>
      </c>
      <c r="I4" s="2"/>
      <c r="J4" s="2"/>
      <c r="K4" s="2"/>
      <c r="L4" s="2"/>
      <c r="M4" s="2"/>
      <c r="N4" s="2"/>
      <c r="O4" s="2"/>
      <c r="P4" s="2"/>
    </row>
    <row r="5" spans="1:16" ht="14.25">
      <c r="A5" s="27" t="s">
        <v>54</v>
      </c>
      <c r="B5" s="28" t="s">
        <v>55</v>
      </c>
      <c r="C5" s="100"/>
      <c r="D5" s="101"/>
      <c r="E5" s="101">
        <v>28</v>
      </c>
      <c r="F5" s="101">
        <f t="shared" si="0"/>
        <v>28</v>
      </c>
      <c r="G5" s="101">
        <v>200</v>
      </c>
      <c r="H5" s="101">
        <v>51</v>
      </c>
      <c r="I5" s="2"/>
      <c r="J5" s="2"/>
      <c r="K5" s="2"/>
      <c r="L5" s="2"/>
      <c r="M5" s="2"/>
      <c r="N5" s="2"/>
      <c r="O5" s="2"/>
      <c r="P5" s="2"/>
    </row>
    <row r="6" spans="1:16" ht="14.25">
      <c r="A6" s="27" t="s">
        <v>56</v>
      </c>
      <c r="B6" s="28" t="s">
        <v>57</v>
      </c>
      <c r="C6" s="100">
        <v>3</v>
      </c>
      <c r="D6" s="101">
        <v>50</v>
      </c>
      <c r="E6" s="101">
        <v>26</v>
      </c>
      <c r="F6" s="101">
        <f t="shared" si="0"/>
        <v>79</v>
      </c>
      <c r="G6" s="101">
        <v>80</v>
      </c>
      <c r="H6" s="101">
        <v>5</v>
      </c>
      <c r="I6" s="2"/>
      <c r="J6" s="2"/>
      <c r="K6" s="2"/>
      <c r="L6" s="2"/>
      <c r="M6" s="2"/>
      <c r="N6" s="2"/>
      <c r="O6" s="2"/>
      <c r="P6" s="2"/>
    </row>
    <row r="7" spans="1:16" ht="14.25">
      <c r="A7" s="27" t="s">
        <v>58</v>
      </c>
      <c r="B7" s="28" t="s">
        <v>59</v>
      </c>
      <c r="C7" s="100">
        <v>46</v>
      </c>
      <c r="D7" s="101">
        <v>36</v>
      </c>
      <c r="E7" s="101"/>
      <c r="F7" s="101">
        <f t="shared" si="0"/>
        <v>82</v>
      </c>
      <c r="G7" s="101">
        <v>150</v>
      </c>
      <c r="H7" s="101">
        <v>3</v>
      </c>
      <c r="I7" s="2"/>
      <c r="J7" s="2"/>
      <c r="K7" s="2"/>
      <c r="L7" s="2"/>
      <c r="M7" s="2"/>
      <c r="N7" s="2"/>
      <c r="O7" s="2"/>
      <c r="P7" s="2"/>
    </row>
    <row r="8" spans="1:16" ht="14.25">
      <c r="A8" s="27" t="s">
        <v>60</v>
      </c>
      <c r="B8" s="28" t="s">
        <v>61</v>
      </c>
      <c r="C8" s="100">
        <v>7</v>
      </c>
      <c r="D8" s="101">
        <v>23</v>
      </c>
      <c r="E8" s="101"/>
      <c r="F8" s="101">
        <f t="shared" si="0"/>
        <v>30</v>
      </c>
      <c r="G8" s="101">
        <v>50</v>
      </c>
      <c r="H8" s="101">
        <v>2</v>
      </c>
      <c r="I8" s="2"/>
      <c r="J8" s="2"/>
      <c r="K8" s="2"/>
      <c r="L8" s="2"/>
      <c r="M8" s="2"/>
      <c r="N8" s="2"/>
      <c r="O8" s="2"/>
      <c r="P8" s="2"/>
    </row>
    <row r="9" spans="1:16" ht="14.25">
      <c r="A9" s="27" t="s">
        <v>62</v>
      </c>
      <c r="B9" s="28" t="s">
        <v>63</v>
      </c>
      <c r="C9" s="100">
        <v>180</v>
      </c>
      <c r="D9" s="101">
        <v>171</v>
      </c>
      <c r="E9" s="101"/>
      <c r="F9" s="101">
        <f t="shared" si="0"/>
        <v>351</v>
      </c>
      <c r="G9" s="101">
        <v>430</v>
      </c>
      <c r="H9" s="101">
        <v>9</v>
      </c>
      <c r="I9" s="2"/>
      <c r="J9" s="2"/>
      <c r="K9" s="2"/>
      <c r="L9" s="2"/>
      <c r="M9" s="2"/>
      <c r="N9" s="2"/>
      <c r="O9" s="2"/>
      <c r="P9" s="2"/>
    </row>
    <row r="10" spans="1:16" ht="14.25">
      <c r="A10" s="27" t="s">
        <v>64</v>
      </c>
      <c r="B10" s="28" t="s">
        <v>65</v>
      </c>
      <c r="C10" s="100">
        <v>162</v>
      </c>
      <c r="D10" s="101">
        <v>124</v>
      </c>
      <c r="E10" s="101"/>
      <c r="F10" s="101">
        <f t="shared" si="0"/>
        <v>286</v>
      </c>
      <c r="G10" s="101">
        <v>520</v>
      </c>
      <c r="H10" s="101">
        <v>7</v>
      </c>
      <c r="I10" s="2"/>
      <c r="J10" s="2"/>
      <c r="K10" s="2"/>
      <c r="L10" s="2"/>
      <c r="M10" s="2"/>
      <c r="N10" s="2"/>
      <c r="O10" s="2"/>
      <c r="P10" s="2"/>
    </row>
    <row r="11" spans="1:16" ht="14.25">
      <c r="A11" s="27" t="s">
        <v>66</v>
      </c>
      <c r="B11" s="28" t="s">
        <v>67</v>
      </c>
      <c r="C11" s="100">
        <v>26</v>
      </c>
      <c r="D11" s="101">
        <v>35</v>
      </c>
      <c r="E11" s="101">
        <v>28</v>
      </c>
      <c r="F11" s="101">
        <f t="shared" si="0"/>
        <v>89</v>
      </c>
      <c r="G11" s="101">
        <v>100</v>
      </c>
      <c r="H11" s="101">
        <v>8</v>
      </c>
      <c r="I11" s="2"/>
      <c r="J11" s="2"/>
      <c r="K11" s="2"/>
      <c r="L11" s="2"/>
      <c r="M11" s="2"/>
      <c r="N11" s="2"/>
      <c r="O11" s="2"/>
      <c r="P11" s="2"/>
    </row>
    <row r="12" spans="1:16" ht="14.25">
      <c r="A12" s="27" t="s">
        <v>68</v>
      </c>
      <c r="B12" s="28" t="s">
        <v>69</v>
      </c>
      <c r="C12" s="100">
        <v>14</v>
      </c>
      <c r="D12" s="101">
        <v>32</v>
      </c>
      <c r="E12" s="101">
        <v>48</v>
      </c>
      <c r="F12" s="101">
        <f t="shared" si="0"/>
        <v>94</v>
      </c>
      <c r="G12" s="101">
        <v>100</v>
      </c>
      <c r="H12" s="101">
        <v>7</v>
      </c>
      <c r="I12" s="2"/>
      <c r="J12" s="2"/>
      <c r="K12" s="2"/>
      <c r="L12" s="2"/>
      <c r="M12" s="2"/>
      <c r="N12" s="2"/>
      <c r="O12" s="2"/>
      <c r="P12" s="2"/>
    </row>
    <row r="13" spans="1:16" ht="14.25">
      <c r="A13" s="27" t="s">
        <v>70</v>
      </c>
      <c r="B13" s="28" t="s">
        <v>71</v>
      </c>
      <c r="C13" s="100">
        <v>5</v>
      </c>
      <c r="D13" s="101">
        <v>3</v>
      </c>
      <c r="E13" s="101">
        <v>4</v>
      </c>
      <c r="F13" s="101">
        <f t="shared" si="0"/>
        <v>12</v>
      </c>
      <c r="G13" s="101">
        <v>40</v>
      </c>
      <c r="H13" s="101">
        <v>5</v>
      </c>
      <c r="I13" s="2"/>
      <c r="J13" s="2"/>
      <c r="K13" s="2"/>
      <c r="L13" s="2"/>
      <c r="M13" s="2"/>
      <c r="N13" s="2"/>
      <c r="O13" s="2"/>
      <c r="P13" s="2"/>
    </row>
    <row r="14" spans="1:16" ht="14.25">
      <c r="A14" s="27" t="s">
        <v>72</v>
      </c>
      <c r="B14" s="28" t="s">
        <v>73</v>
      </c>
      <c r="C14" s="100">
        <v>4</v>
      </c>
      <c r="D14" s="101">
        <v>27</v>
      </c>
      <c r="E14" s="101"/>
      <c r="F14" s="101">
        <f t="shared" si="0"/>
        <v>31</v>
      </c>
      <c r="G14" s="101">
        <v>70</v>
      </c>
      <c r="H14" s="101">
        <v>2</v>
      </c>
      <c r="I14" s="2"/>
      <c r="J14" s="2"/>
      <c r="K14" s="2"/>
      <c r="L14" s="2"/>
      <c r="M14" s="2"/>
      <c r="N14" s="2"/>
      <c r="O14" s="2"/>
      <c r="P14" s="2"/>
    </row>
    <row r="15" spans="1:16" ht="14.25">
      <c r="A15" s="27" t="s">
        <v>74</v>
      </c>
      <c r="B15" s="28" t="s">
        <v>75</v>
      </c>
      <c r="C15" s="100">
        <v>31</v>
      </c>
      <c r="D15" s="101">
        <v>121</v>
      </c>
      <c r="E15" s="101">
        <v>64</v>
      </c>
      <c r="F15" s="101">
        <f t="shared" si="0"/>
        <v>216</v>
      </c>
      <c r="G15" s="101">
        <v>250</v>
      </c>
      <c r="H15" s="101">
        <v>8</v>
      </c>
      <c r="I15" s="2"/>
      <c r="J15" s="2"/>
      <c r="K15" s="2"/>
      <c r="L15" s="2"/>
      <c r="M15" s="2"/>
      <c r="N15" s="2"/>
      <c r="O15" s="2"/>
      <c r="P15" s="2"/>
    </row>
    <row r="16" spans="1:16" ht="14.25">
      <c r="A16" s="27" t="s">
        <v>76</v>
      </c>
      <c r="B16" s="28" t="s">
        <v>77</v>
      </c>
      <c r="C16" s="100">
        <v>13</v>
      </c>
      <c r="D16" s="101">
        <v>11</v>
      </c>
      <c r="E16" s="101">
        <v>12</v>
      </c>
      <c r="F16" s="101">
        <f t="shared" si="0"/>
        <v>36</v>
      </c>
      <c r="G16" s="101">
        <v>80</v>
      </c>
      <c r="H16" s="101">
        <v>3</v>
      </c>
      <c r="I16" s="2"/>
      <c r="J16" s="2"/>
      <c r="K16" s="2"/>
      <c r="L16" s="2"/>
      <c r="M16" s="2"/>
      <c r="N16" s="2"/>
      <c r="O16" s="2"/>
      <c r="P16" s="2"/>
    </row>
    <row r="17" spans="1:16" ht="14.25">
      <c r="A17" s="27" t="s">
        <v>78</v>
      </c>
      <c r="B17" s="28" t="s">
        <v>79</v>
      </c>
      <c r="C17" s="100">
        <v>25</v>
      </c>
      <c r="D17" s="101">
        <v>36</v>
      </c>
      <c r="E17" s="101"/>
      <c r="F17" s="101">
        <f t="shared" si="0"/>
        <v>61</v>
      </c>
      <c r="G17" s="101">
        <v>80</v>
      </c>
      <c r="H17" s="101">
        <v>4</v>
      </c>
      <c r="I17" s="2"/>
      <c r="J17" s="2"/>
      <c r="K17" s="2"/>
      <c r="L17" s="2"/>
      <c r="M17" s="2"/>
      <c r="N17" s="2"/>
      <c r="O17" s="2"/>
      <c r="P17" s="2"/>
    </row>
    <row r="18" spans="1:16" ht="14.25">
      <c r="A18" s="27" t="s">
        <v>80</v>
      </c>
      <c r="B18" s="28" t="s">
        <v>81</v>
      </c>
      <c r="C18" s="100">
        <v>29</v>
      </c>
      <c r="D18" s="101">
        <v>10</v>
      </c>
      <c r="E18" s="101"/>
      <c r="F18" s="101">
        <f t="shared" si="0"/>
        <v>39</v>
      </c>
      <c r="G18" s="101">
        <v>70</v>
      </c>
      <c r="H18" s="101">
        <v>5</v>
      </c>
      <c r="I18" s="2"/>
      <c r="J18" s="2"/>
      <c r="K18" s="2"/>
      <c r="L18" s="2"/>
      <c r="M18" s="2"/>
      <c r="N18" s="2"/>
      <c r="O18" s="2"/>
      <c r="P18" s="2"/>
    </row>
    <row r="19" spans="1:16" ht="14.25">
      <c r="A19" s="27" t="s">
        <v>82</v>
      </c>
      <c r="B19" s="28" t="s">
        <v>83</v>
      </c>
      <c r="C19" s="100"/>
      <c r="D19" s="101">
        <v>20</v>
      </c>
      <c r="E19" s="101">
        <v>1</v>
      </c>
      <c r="F19" s="101">
        <f t="shared" si="0"/>
        <v>21</v>
      </c>
      <c r="G19" s="101">
        <v>20</v>
      </c>
      <c r="H19" s="101">
        <v>6</v>
      </c>
      <c r="I19" s="2"/>
      <c r="J19" s="2"/>
      <c r="K19" s="2"/>
      <c r="L19" s="2"/>
      <c r="M19" s="2"/>
      <c r="N19" s="2"/>
      <c r="O19" s="2"/>
      <c r="P19" s="2"/>
    </row>
    <row r="20" spans="1:16" ht="14.25">
      <c r="A20" s="27" t="s">
        <v>84</v>
      </c>
      <c r="B20" s="28" t="s">
        <v>85</v>
      </c>
      <c r="C20" s="100"/>
      <c r="D20" s="101">
        <v>5</v>
      </c>
      <c r="E20" s="101">
        <v>5</v>
      </c>
      <c r="F20" s="101">
        <f t="shared" si="0"/>
        <v>10</v>
      </c>
      <c r="G20" s="101">
        <v>40</v>
      </c>
      <c r="H20" s="101">
        <v>3</v>
      </c>
      <c r="I20" s="2"/>
      <c r="J20" s="2"/>
      <c r="K20" s="2"/>
      <c r="L20" s="2"/>
      <c r="M20" s="2"/>
      <c r="N20" s="2"/>
      <c r="O20" s="2"/>
      <c r="P20" s="2"/>
    </row>
    <row r="21" spans="1:16" ht="14.25">
      <c r="A21" s="27" t="s">
        <v>86</v>
      </c>
      <c r="B21" s="28" t="s">
        <v>87</v>
      </c>
      <c r="C21" s="100">
        <v>14</v>
      </c>
      <c r="D21" s="101">
        <v>62</v>
      </c>
      <c r="E21" s="101">
        <v>32</v>
      </c>
      <c r="F21" s="101">
        <f t="shared" si="0"/>
        <v>108</v>
      </c>
      <c r="G21" s="101">
        <v>200</v>
      </c>
      <c r="H21" s="101">
        <v>8</v>
      </c>
      <c r="I21" s="2"/>
      <c r="J21" s="2"/>
      <c r="K21" s="2"/>
      <c r="L21" s="2"/>
      <c r="M21" s="2"/>
      <c r="N21" s="2"/>
      <c r="O21" s="2"/>
      <c r="P21" s="2"/>
    </row>
    <row r="22" spans="1:16" ht="14.25">
      <c r="A22" s="27" t="s">
        <v>88</v>
      </c>
      <c r="B22" s="28" t="s">
        <v>89</v>
      </c>
      <c r="C22" s="100">
        <v>85</v>
      </c>
      <c r="D22" s="101">
        <v>80</v>
      </c>
      <c r="E22" s="101"/>
      <c r="F22" s="101">
        <f t="shared" si="0"/>
        <v>165</v>
      </c>
      <c r="G22" s="101">
        <v>200</v>
      </c>
      <c r="H22" s="101">
        <v>21</v>
      </c>
      <c r="I22" s="2"/>
      <c r="J22" s="2"/>
      <c r="K22" s="2"/>
      <c r="L22" s="2"/>
      <c r="M22" s="2"/>
      <c r="N22" s="2"/>
      <c r="O22" s="2"/>
      <c r="P22" s="2"/>
    </row>
    <row r="23" spans="1:16" ht="14.25">
      <c r="A23" s="27" t="s">
        <v>90</v>
      </c>
      <c r="B23" s="28" t="s">
        <v>91</v>
      </c>
      <c r="C23" s="100"/>
      <c r="D23" s="101">
        <v>5</v>
      </c>
      <c r="E23" s="101"/>
      <c r="F23" s="101">
        <f t="shared" si="0"/>
        <v>5</v>
      </c>
      <c r="G23" s="101"/>
      <c r="H23" s="101">
        <v>2</v>
      </c>
      <c r="I23" s="2"/>
      <c r="J23" s="2"/>
      <c r="K23" s="2"/>
      <c r="L23" s="2"/>
      <c r="M23" s="2"/>
      <c r="N23" s="2"/>
      <c r="O23" s="2"/>
      <c r="P23" s="2"/>
    </row>
    <row r="24" spans="1:16" ht="14.25">
      <c r="A24" s="27" t="s">
        <v>92</v>
      </c>
      <c r="B24" s="28" t="s">
        <v>93</v>
      </c>
      <c r="C24" s="100">
        <v>36</v>
      </c>
      <c r="D24" s="101">
        <v>209</v>
      </c>
      <c r="E24" s="101">
        <v>61</v>
      </c>
      <c r="F24" s="101">
        <f t="shared" si="0"/>
        <v>306</v>
      </c>
      <c r="G24" s="101">
        <v>350</v>
      </c>
      <c r="H24" s="101">
        <v>8</v>
      </c>
      <c r="I24" s="2"/>
      <c r="J24" s="2"/>
      <c r="K24" s="2"/>
      <c r="L24" s="2"/>
      <c r="M24" s="2"/>
      <c r="N24" s="2"/>
      <c r="O24" s="2"/>
      <c r="P24" s="2"/>
    </row>
    <row r="25" spans="1:16" ht="14.25">
      <c r="A25" s="27" t="s">
        <v>94</v>
      </c>
      <c r="B25" s="28" t="s">
        <v>95</v>
      </c>
      <c r="C25" s="100">
        <v>10</v>
      </c>
      <c r="D25" s="101"/>
      <c r="E25" s="101"/>
      <c r="F25" s="101">
        <f t="shared" si="0"/>
        <v>10</v>
      </c>
      <c r="G25" s="101"/>
      <c r="H25" s="101">
        <v>3</v>
      </c>
      <c r="I25" s="2"/>
      <c r="J25" s="2"/>
      <c r="K25" s="2"/>
      <c r="L25" s="2"/>
      <c r="M25" s="2"/>
      <c r="N25" s="2"/>
      <c r="O25" s="2"/>
      <c r="P25" s="2"/>
    </row>
    <row r="26" spans="1:16" ht="14.25">
      <c r="A26" s="27" t="s">
        <v>96</v>
      </c>
      <c r="B26" s="28" t="s">
        <v>97</v>
      </c>
      <c r="C26" s="100">
        <v>4</v>
      </c>
      <c r="D26" s="101">
        <v>26</v>
      </c>
      <c r="E26" s="101">
        <v>8</v>
      </c>
      <c r="F26" s="101">
        <f t="shared" si="0"/>
        <v>38</v>
      </c>
      <c r="G26" s="101">
        <v>70</v>
      </c>
      <c r="H26" s="101">
        <v>10</v>
      </c>
      <c r="I26" s="2"/>
      <c r="J26" s="2"/>
      <c r="K26" s="2"/>
      <c r="L26" s="2"/>
      <c r="M26" s="2"/>
      <c r="N26" s="2"/>
      <c r="O26" s="2"/>
      <c r="P26" s="2"/>
    </row>
    <row r="27" spans="1:16" ht="14.25">
      <c r="A27" s="27" t="s">
        <v>98</v>
      </c>
      <c r="B27" s="28" t="s">
        <v>99</v>
      </c>
      <c r="C27" s="100"/>
      <c r="D27" s="101"/>
      <c r="E27" s="101"/>
      <c r="F27" s="101">
        <f t="shared" si="0"/>
        <v>0</v>
      </c>
      <c r="G27" s="101">
        <v>320</v>
      </c>
      <c r="H27" s="101">
        <v>8</v>
      </c>
      <c r="I27" s="2"/>
      <c r="J27" s="2"/>
      <c r="K27" s="2"/>
      <c r="L27" s="2"/>
      <c r="M27" s="2"/>
      <c r="N27" s="2"/>
      <c r="O27" s="2"/>
      <c r="P27" s="2"/>
    </row>
    <row r="28" spans="1:16" ht="14.25">
      <c r="A28" s="27" t="s">
        <v>100</v>
      </c>
      <c r="B28" s="28" t="s">
        <v>101</v>
      </c>
      <c r="C28" s="100">
        <v>11</v>
      </c>
      <c r="D28" s="101">
        <v>64</v>
      </c>
      <c r="E28" s="101"/>
      <c r="F28" s="101">
        <f t="shared" si="0"/>
        <v>75</v>
      </c>
      <c r="G28" s="101">
        <v>120</v>
      </c>
      <c r="H28" s="101">
        <v>8</v>
      </c>
      <c r="I28" s="2"/>
      <c r="J28" s="2"/>
      <c r="K28" s="2"/>
      <c r="L28" s="2"/>
      <c r="M28" s="2"/>
      <c r="N28" s="2"/>
      <c r="O28" s="2"/>
      <c r="P28" s="2"/>
    </row>
    <row r="29" spans="1:16" ht="14.25">
      <c r="A29" s="27" t="s">
        <v>102</v>
      </c>
      <c r="B29" s="28" t="s">
        <v>103</v>
      </c>
      <c r="C29" s="100">
        <v>4</v>
      </c>
      <c r="D29" s="101"/>
      <c r="E29" s="101">
        <v>9</v>
      </c>
      <c r="F29" s="101">
        <f t="shared" si="0"/>
        <v>13</v>
      </c>
      <c r="G29" s="101">
        <v>120</v>
      </c>
      <c r="H29" s="101">
        <v>12</v>
      </c>
      <c r="I29" s="2"/>
      <c r="J29" s="2"/>
      <c r="K29" s="2"/>
      <c r="L29" s="2"/>
      <c r="M29" s="2"/>
      <c r="N29" s="2"/>
      <c r="O29" s="2"/>
      <c r="P29" s="2"/>
    </row>
    <row r="30" spans="1:16" ht="14.25">
      <c r="A30" s="27" t="s">
        <v>104</v>
      </c>
      <c r="B30" s="74" t="s">
        <v>105</v>
      </c>
      <c r="C30" s="100">
        <v>4</v>
      </c>
      <c r="D30" s="101"/>
      <c r="E30" s="101">
        <v>13</v>
      </c>
      <c r="F30" s="101">
        <f t="shared" si="0"/>
        <v>17</v>
      </c>
      <c r="G30" s="101">
        <v>80</v>
      </c>
      <c r="H30" s="101">
        <v>13</v>
      </c>
      <c r="I30" s="2"/>
      <c r="J30" s="2"/>
      <c r="K30" s="2"/>
      <c r="L30" s="2"/>
      <c r="M30" s="2"/>
      <c r="N30" s="2"/>
      <c r="O30" s="2"/>
      <c r="P30" s="2"/>
    </row>
    <row r="31" spans="1:16" ht="14.25">
      <c r="A31" s="27" t="s">
        <v>106</v>
      </c>
      <c r="B31" s="74" t="s">
        <v>107</v>
      </c>
      <c r="C31" s="100">
        <v>21</v>
      </c>
      <c r="D31" s="101">
        <v>68</v>
      </c>
      <c r="E31" s="101"/>
      <c r="F31" s="101">
        <f t="shared" si="0"/>
        <v>89</v>
      </c>
      <c r="G31" s="101">
        <v>100</v>
      </c>
      <c r="H31" s="101">
        <v>5</v>
      </c>
      <c r="I31" s="2"/>
      <c r="J31" s="2"/>
      <c r="K31" s="2"/>
      <c r="L31" s="2"/>
      <c r="M31" s="2"/>
      <c r="N31" s="2"/>
      <c r="O31" s="2"/>
      <c r="P31" s="2"/>
    </row>
    <row r="32" spans="1:16" ht="14.25">
      <c r="A32" s="27" t="s">
        <v>108</v>
      </c>
      <c r="B32" s="74" t="s">
        <v>109</v>
      </c>
      <c r="C32" s="100">
        <v>36</v>
      </c>
      <c r="D32" s="101">
        <v>111</v>
      </c>
      <c r="E32" s="101">
        <v>13</v>
      </c>
      <c r="F32" s="101">
        <f t="shared" si="0"/>
        <v>160</v>
      </c>
      <c r="G32" s="101">
        <v>300</v>
      </c>
      <c r="H32" s="101">
        <v>8</v>
      </c>
      <c r="I32" s="2"/>
      <c r="J32" s="2"/>
      <c r="K32" s="2"/>
      <c r="L32" s="2"/>
      <c r="M32" s="2"/>
      <c r="N32" s="2"/>
      <c r="O32" s="2"/>
      <c r="P32" s="2"/>
    </row>
    <row r="33" spans="1:16" ht="14.25">
      <c r="A33" s="27" t="s">
        <v>110</v>
      </c>
      <c r="B33" s="74" t="s">
        <v>111</v>
      </c>
      <c r="C33" s="100">
        <v>54</v>
      </c>
      <c r="D33" s="101">
        <v>78</v>
      </c>
      <c r="E33" s="101"/>
      <c r="F33" s="101">
        <f t="shared" si="0"/>
        <v>132</v>
      </c>
      <c r="G33" s="101">
        <v>300</v>
      </c>
      <c r="H33" s="101">
        <v>3</v>
      </c>
      <c r="I33" s="2"/>
      <c r="J33" s="2"/>
      <c r="K33" s="2"/>
      <c r="L33" s="2"/>
      <c r="M33" s="2"/>
      <c r="N33" s="2"/>
      <c r="O33" s="2"/>
      <c r="P33" s="2"/>
    </row>
    <row r="34" spans="1:16" ht="14.25">
      <c r="A34" s="27" t="s">
        <v>112</v>
      </c>
      <c r="B34" s="74" t="s">
        <v>113</v>
      </c>
      <c r="C34" s="100">
        <v>14</v>
      </c>
      <c r="D34" s="101">
        <v>8</v>
      </c>
      <c r="E34" s="101">
        <v>31</v>
      </c>
      <c r="F34" s="101">
        <f t="shared" si="0"/>
        <v>53</v>
      </c>
      <c r="G34" s="101">
        <v>70</v>
      </c>
      <c r="H34" s="101">
        <v>4</v>
      </c>
      <c r="I34" s="2"/>
      <c r="J34" s="2"/>
      <c r="K34" s="2"/>
      <c r="L34" s="2"/>
      <c r="M34" s="2"/>
      <c r="N34" s="2"/>
      <c r="O34" s="2"/>
      <c r="P34" s="2"/>
    </row>
    <row r="35" spans="1:16" ht="14.25">
      <c r="A35" s="27" t="s">
        <v>114</v>
      </c>
      <c r="B35" s="74" t="s">
        <v>115</v>
      </c>
      <c r="C35" s="100">
        <v>21</v>
      </c>
      <c r="D35" s="101">
        <v>18</v>
      </c>
      <c r="E35" s="101"/>
      <c r="F35" s="101">
        <f t="shared" si="0"/>
        <v>39</v>
      </c>
      <c r="G35" s="101">
        <v>50</v>
      </c>
      <c r="H35" s="101">
        <v>4</v>
      </c>
      <c r="I35" s="2"/>
      <c r="J35" s="2"/>
      <c r="K35" s="2"/>
      <c r="L35" s="2"/>
      <c r="M35" s="2"/>
      <c r="N35" s="2"/>
      <c r="O35" s="2"/>
      <c r="P35" s="2"/>
    </row>
    <row r="36" spans="1:16" ht="14.25">
      <c r="A36" s="27" t="s">
        <v>116</v>
      </c>
      <c r="B36" s="74" t="s">
        <v>117</v>
      </c>
      <c r="C36" s="100">
        <v>5</v>
      </c>
      <c r="D36" s="101">
        <v>24</v>
      </c>
      <c r="E36" s="101"/>
      <c r="F36" s="101">
        <f t="shared" si="0"/>
        <v>29</v>
      </c>
      <c r="G36" s="101">
        <v>80</v>
      </c>
      <c r="H36" s="101">
        <v>1</v>
      </c>
      <c r="I36" s="2"/>
      <c r="J36" s="2"/>
      <c r="K36" s="2"/>
      <c r="L36" s="2"/>
      <c r="M36" s="2"/>
      <c r="N36" s="2"/>
      <c r="O36" s="2"/>
      <c r="P36" s="2"/>
    </row>
    <row r="37" spans="1:16" ht="14.25">
      <c r="A37" s="27" t="s">
        <v>118</v>
      </c>
      <c r="B37" s="74" t="s">
        <v>119</v>
      </c>
      <c r="C37" s="100">
        <v>9</v>
      </c>
      <c r="D37" s="101">
        <v>10</v>
      </c>
      <c r="E37" s="101">
        <v>11</v>
      </c>
      <c r="F37" s="101">
        <f t="shared" si="0"/>
        <v>30</v>
      </c>
      <c r="G37" s="101">
        <v>50</v>
      </c>
      <c r="H37" s="101">
        <v>3</v>
      </c>
      <c r="I37" s="2"/>
      <c r="J37" s="2"/>
      <c r="K37" s="2"/>
      <c r="L37" s="2"/>
      <c r="M37" s="2"/>
      <c r="N37" s="2"/>
      <c r="O37" s="2"/>
      <c r="P37" s="2"/>
    </row>
    <row r="38" spans="1:16" ht="12.75">
      <c r="A38" s="113"/>
      <c r="B38" s="109"/>
      <c r="C38" s="110"/>
      <c r="D38" s="110"/>
      <c r="E38" s="110"/>
      <c r="F38" s="110"/>
      <c r="G38" s="110"/>
      <c r="H38" s="110"/>
      <c r="I38" s="2"/>
      <c r="J38" s="2"/>
      <c r="K38" s="2"/>
      <c r="L38" s="2"/>
      <c r="M38" s="2"/>
      <c r="N38" s="2"/>
      <c r="O38" s="2"/>
      <c r="P38" s="2"/>
    </row>
    <row r="39" spans="1:16" ht="15">
      <c r="A39" s="114" t="s">
        <v>120</v>
      </c>
      <c r="B39" s="111"/>
      <c r="C39" s="112">
        <f aca="true" t="shared" si="1" ref="C39:H39">SUM(C2:C37)</f>
        <v>929</v>
      </c>
      <c r="D39" s="112">
        <f t="shared" si="1"/>
        <v>1941</v>
      </c>
      <c r="E39" s="112">
        <f t="shared" si="1"/>
        <v>407</v>
      </c>
      <c r="F39" s="112">
        <f t="shared" si="1"/>
        <v>3277</v>
      </c>
      <c r="G39" s="112">
        <f t="shared" si="1"/>
        <v>5360</v>
      </c>
      <c r="H39" s="112">
        <f t="shared" si="1"/>
        <v>280</v>
      </c>
      <c r="I39" s="4"/>
      <c r="J39" s="4"/>
      <c r="K39" s="4"/>
      <c r="L39" s="4"/>
      <c r="M39" s="4"/>
      <c r="N39" s="4"/>
      <c r="O39" s="4"/>
      <c r="P39" s="2"/>
    </row>
    <row r="40" spans="3:12" ht="14.25">
      <c r="C40" s="102"/>
      <c r="L40" s="2"/>
    </row>
    <row r="41" spans="2:7" ht="14.25">
      <c r="B41" s="3"/>
      <c r="C41" s="104"/>
      <c r="D41" s="44"/>
      <c r="E41" s="44"/>
      <c r="F41" s="44"/>
      <c r="G41" s="44"/>
    </row>
    <row r="42" spans="2:7" ht="14.25">
      <c r="B42" s="3"/>
      <c r="C42" s="104"/>
      <c r="D42" s="44"/>
      <c r="E42" s="44"/>
      <c r="F42" s="44"/>
      <c r="G42" s="44"/>
    </row>
    <row r="43" spans="3:7" ht="12.75">
      <c r="C43" s="44"/>
      <c r="D43" s="44"/>
      <c r="E43" s="44"/>
      <c r="F43" s="44"/>
      <c r="G43" s="44"/>
    </row>
    <row r="45" spans="3:4" ht="12.75">
      <c r="C45" s="105"/>
      <c r="D45" s="106"/>
    </row>
    <row r="46" spans="3:4" ht="12.75">
      <c r="C46" s="105"/>
      <c r="D46" s="106"/>
    </row>
    <row r="47" spans="3:4" ht="12.75">
      <c r="C47" s="105"/>
      <c r="D47" s="106"/>
    </row>
    <row r="48" spans="3:4" ht="12.75">
      <c r="C48" s="105"/>
      <c r="D48" s="106"/>
    </row>
    <row r="49" spans="3:4" ht="12.75">
      <c r="C49" s="105"/>
      <c r="D49" s="106"/>
    </row>
    <row r="50" spans="3:4" ht="12.75">
      <c r="C50" s="105"/>
      <c r="D50" s="106"/>
    </row>
    <row r="51" spans="3:4" ht="12.75">
      <c r="C51" s="105"/>
      <c r="D51" s="106"/>
    </row>
    <row r="52" spans="3:4" ht="12.75">
      <c r="C52" s="105"/>
      <c r="D52" s="106"/>
    </row>
    <row r="54" ht="12.75">
      <c r="C54" s="107"/>
    </row>
  </sheetData>
  <printOptions horizontalCentered="1"/>
  <pageMargins left="0.7874015748031497" right="0.7874015748031497" top="0.7874015748031497" bottom="0.5905511811023623" header="0.5118110236220472" footer="0.5118110236220472"/>
  <pageSetup fitToHeight="3"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1">
      <pane ySplit="1" topLeftCell="BM23" activePane="bottomLeft" state="frozen"/>
      <selection pane="topLeft" activeCell="A1" sqref="A1"/>
      <selection pane="bottomLeft" activeCell="A42" sqref="A42"/>
    </sheetView>
  </sheetViews>
  <sheetFormatPr defaultColWidth="9.140625" defaultRowHeight="12.75"/>
  <cols>
    <col min="2" max="2" width="23.28125" style="0" customWidth="1"/>
    <col min="3" max="3" width="10.421875" style="0" customWidth="1"/>
    <col min="4" max="4" width="9.28125" style="0" customWidth="1"/>
    <col min="6" max="9" width="11.57421875" style="0" customWidth="1"/>
    <col min="10" max="10" width="10.421875" style="0" customWidth="1"/>
  </cols>
  <sheetData>
    <row r="1" spans="1:10" ht="12.75">
      <c r="A1" s="29" t="str">
        <f>Clientes!A1</f>
        <v>Nº</v>
      </c>
      <c r="B1" s="29" t="s">
        <v>121</v>
      </c>
      <c r="C1" s="30" t="s">
        <v>122</v>
      </c>
      <c r="D1" s="98" t="s">
        <v>123</v>
      </c>
      <c r="E1" s="97" t="s">
        <v>124</v>
      </c>
      <c r="F1" s="82" t="s">
        <v>125</v>
      </c>
      <c r="G1" s="30" t="s">
        <v>126</v>
      </c>
      <c r="H1" s="82" t="s">
        <v>127</v>
      </c>
      <c r="I1" s="30" t="s">
        <v>128</v>
      </c>
      <c r="J1" s="82" t="s">
        <v>129</v>
      </c>
    </row>
    <row r="2" spans="1:10" ht="12.75">
      <c r="A2" s="25" t="str">
        <f>Clientes!A2</f>
        <v>001</v>
      </c>
      <c r="B2" s="35" t="str">
        <f>Clientes!B2</f>
        <v>JS</v>
      </c>
      <c r="C2" s="36">
        <f>Clientes!F2*$D$41</f>
        <v>525.580466176251</v>
      </c>
      <c r="D2" s="87">
        <f>Clientes!G2*$D$42</f>
        <v>358.25154175928867</v>
      </c>
      <c r="E2" s="88">
        <f>Clientes!H2*$D$43</f>
        <v>655.0049762917932</v>
      </c>
      <c r="F2" s="79">
        <f>SUM(C2:E2)</f>
        <v>1538.8369842273328</v>
      </c>
      <c r="G2" s="36">
        <f aca="true" t="shared" si="0" ref="G2:G37">(F2/(100%-$C$54))/(100%-$C$52)</f>
        <v>2429.908863596982</v>
      </c>
      <c r="H2" s="79">
        <v>1500</v>
      </c>
      <c r="I2" s="36">
        <f>IF(H2&lt;G2,(G2-H2),0)</f>
        <v>929.908863596982</v>
      </c>
      <c r="J2" s="79">
        <f>IF(H2&gt;G2,(H2-G2),0)</f>
        <v>0</v>
      </c>
    </row>
    <row r="3" spans="1:10" ht="12.75">
      <c r="A3" s="25" t="str">
        <f>Clientes!A3</f>
        <v>006</v>
      </c>
      <c r="B3" s="35" t="str">
        <f>Clientes!B3</f>
        <v>ABC</v>
      </c>
      <c r="C3" s="36">
        <f>Clientes!F3*$D$41</f>
        <v>17.937899869496622</v>
      </c>
      <c r="D3" s="87">
        <f>Clientes!G3*$D$42</f>
        <v>20.471516671959353</v>
      </c>
      <c r="E3" s="88">
        <f>Clientes!H3*$D$43</f>
        <v>25.192499088145894</v>
      </c>
      <c r="F3" s="79">
        <f aca="true" t="shared" si="1" ref="F3:F37">SUM(C3:E3)</f>
        <v>63.60191562960187</v>
      </c>
      <c r="G3" s="36">
        <f t="shared" si="0"/>
        <v>100.4309489011383</v>
      </c>
      <c r="H3" s="79">
        <v>180</v>
      </c>
      <c r="I3" s="36">
        <f aca="true" t="shared" si="2" ref="I3:I37">IF(H3&lt;G3,(G3-H3),0)</f>
        <v>0</v>
      </c>
      <c r="J3" s="79">
        <f aca="true" t="shared" si="3" ref="J3:J37">IF(H3&gt;G3,(H3-G3),0)</f>
        <v>79.5690510988617</v>
      </c>
    </row>
    <row r="4" spans="1:10" ht="12.75">
      <c r="A4" s="25" t="str">
        <f>Clientes!A4</f>
        <v>013</v>
      </c>
      <c r="B4" s="35" t="str">
        <f>Clientes!B4</f>
        <v>XYZ</v>
      </c>
      <c r="C4" s="36">
        <f>Clientes!F4*$D$41</f>
        <v>430.5095968679189</v>
      </c>
      <c r="D4" s="87">
        <f>Clientes!G4*$D$42</f>
        <v>307.0727500793903</v>
      </c>
      <c r="E4" s="88">
        <f>Clientes!H4*$D$43</f>
        <v>100.76999635258358</v>
      </c>
      <c r="F4" s="79">
        <f t="shared" si="1"/>
        <v>838.3523432998927</v>
      </c>
      <c r="G4" s="36">
        <f t="shared" si="0"/>
        <v>1323.804802381046</v>
      </c>
      <c r="H4" s="79">
        <v>360</v>
      </c>
      <c r="I4" s="36">
        <f t="shared" si="2"/>
        <v>963.8048023810461</v>
      </c>
      <c r="J4" s="79">
        <f t="shared" si="3"/>
        <v>0</v>
      </c>
    </row>
    <row r="5" spans="1:10" ht="12.75">
      <c r="A5" s="25" t="str">
        <f>Clientes!A5</f>
        <v>015</v>
      </c>
      <c r="B5" s="35" t="str">
        <f>Clientes!B5</f>
        <v>VVV</v>
      </c>
      <c r="C5" s="36">
        <f>Clientes!F5*$D$41</f>
        <v>50.22611963459054</v>
      </c>
      <c r="D5" s="87">
        <f>Clientes!G5*$D$42</f>
        <v>204.71516671959353</v>
      </c>
      <c r="E5" s="88">
        <f>Clientes!H5*$D$43</f>
        <v>1284.8174534954405</v>
      </c>
      <c r="F5" s="79">
        <f t="shared" si="1"/>
        <v>1539.7587398496246</v>
      </c>
      <c r="G5" s="36">
        <f t="shared" si="0"/>
        <v>2431.3643667981883</v>
      </c>
      <c r="H5" s="79">
        <v>540</v>
      </c>
      <c r="I5" s="36">
        <f t="shared" si="2"/>
        <v>1891.3643667981883</v>
      </c>
      <c r="J5" s="79">
        <f t="shared" si="3"/>
        <v>0</v>
      </c>
    </row>
    <row r="6" spans="1:10" ht="12.75">
      <c r="A6" s="25" t="str">
        <f>Clientes!A6</f>
        <v>016</v>
      </c>
      <c r="B6" s="35" t="str">
        <f>Clientes!B6</f>
        <v>TAB</v>
      </c>
      <c r="C6" s="36">
        <f>Clientes!F6*$D$41</f>
        <v>141.70940896902331</v>
      </c>
      <c r="D6" s="87">
        <f>Clientes!G6*$D$42</f>
        <v>81.88606668783741</v>
      </c>
      <c r="E6" s="88">
        <f>Clientes!H6*$D$43</f>
        <v>125.96249544072947</v>
      </c>
      <c r="F6" s="79">
        <f t="shared" si="1"/>
        <v>349.5579710975902</v>
      </c>
      <c r="G6" s="36">
        <f t="shared" si="0"/>
        <v>551.9714050396979</v>
      </c>
      <c r="H6" s="79">
        <v>216</v>
      </c>
      <c r="I6" s="36">
        <f t="shared" si="2"/>
        <v>335.97140503969786</v>
      </c>
      <c r="J6" s="79">
        <f t="shared" si="3"/>
        <v>0</v>
      </c>
    </row>
    <row r="7" spans="1:10" ht="12.75">
      <c r="A7" s="25" t="str">
        <f>Clientes!A7</f>
        <v>023</v>
      </c>
      <c r="B7" s="35" t="str">
        <f>Clientes!B7</f>
        <v>YO0O</v>
      </c>
      <c r="C7" s="36">
        <f>Clientes!F7*$D$41</f>
        <v>147.0907789298723</v>
      </c>
      <c r="D7" s="87">
        <f>Clientes!G7*$D$42</f>
        <v>153.53637503969514</v>
      </c>
      <c r="E7" s="88">
        <f>Clientes!H7*$D$43</f>
        <v>75.57749726443768</v>
      </c>
      <c r="F7" s="79">
        <f t="shared" si="1"/>
        <v>376.2046512340051</v>
      </c>
      <c r="G7" s="36">
        <f t="shared" si="0"/>
        <v>594.0479894424435</v>
      </c>
      <c r="H7" s="79">
        <v>180</v>
      </c>
      <c r="I7" s="36">
        <f t="shared" si="2"/>
        <v>414.0479894424435</v>
      </c>
      <c r="J7" s="79">
        <f t="shared" si="3"/>
        <v>0</v>
      </c>
    </row>
    <row r="8" spans="1:10" ht="12.75">
      <c r="A8" s="25" t="str">
        <f>Clientes!A8</f>
        <v>024</v>
      </c>
      <c r="B8" s="35" t="str">
        <f>Clientes!B8</f>
        <v>UIO</v>
      </c>
      <c r="C8" s="36">
        <f>Clientes!F8*$D$41</f>
        <v>53.81369960848986</v>
      </c>
      <c r="D8" s="87">
        <f>Clientes!G8*$D$42</f>
        <v>51.17879167989838</v>
      </c>
      <c r="E8" s="88">
        <f>Clientes!H8*$D$43</f>
        <v>50.38499817629179</v>
      </c>
      <c r="F8" s="79">
        <f t="shared" si="1"/>
        <v>155.37748946468002</v>
      </c>
      <c r="G8" s="36">
        <f t="shared" si="0"/>
        <v>245.34966518448107</v>
      </c>
      <c r="H8" s="79">
        <v>180</v>
      </c>
      <c r="I8" s="36">
        <f t="shared" si="2"/>
        <v>65.34966518448107</v>
      </c>
      <c r="J8" s="79">
        <f t="shared" si="3"/>
        <v>0</v>
      </c>
    </row>
    <row r="9" spans="1:10" ht="12.75">
      <c r="A9" s="25" t="str">
        <f>Clientes!A9</f>
        <v>025</v>
      </c>
      <c r="B9" s="35" t="str">
        <f>Clientes!B9</f>
        <v>IEO</v>
      </c>
      <c r="C9" s="36">
        <f>Clientes!F9*$D$41</f>
        <v>629.6202854193314</v>
      </c>
      <c r="D9" s="87">
        <f>Clientes!G9*$D$42</f>
        <v>440.13760844712607</v>
      </c>
      <c r="E9" s="88">
        <f>Clientes!H9*$D$43</f>
        <v>226.73249179331305</v>
      </c>
      <c r="F9" s="79">
        <f t="shared" si="1"/>
        <v>1296.4903856597705</v>
      </c>
      <c r="G9" s="36">
        <f t="shared" si="0"/>
        <v>2047.2301562629607</v>
      </c>
      <c r="H9" s="79">
        <v>540</v>
      </c>
      <c r="I9" s="36">
        <f t="shared" si="2"/>
        <v>1507.2301562629607</v>
      </c>
      <c r="J9" s="79">
        <f t="shared" si="3"/>
        <v>0</v>
      </c>
    </row>
    <row r="10" spans="1:10" ht="12.75">
      <c r="A10" s="25" t="str">
        <f>Clientes!A10</f>
        <v>027</v>
      </c>
      <c r="B10" s="35" t="str">
        <f>Clientes!B10</f>
        <v>OEI</v>
      </c>
      <c r="C10" s="36">
        <f>Clientes!F10*$D$41</f>
        <v>513.0239362676034</v>
      </c>
      <c r="D10" s="87">
        <f>Clientes!G10*$D$42</f>
        <v>532.2594334709432</v>
      </c>
      <c r="E10" s="88">
        <f>Clientes!H10*$D$43</f>
        <v>176.34749361702126</v>
      </c>
      <c r="F10" s="79">
        <f t="shared" si="1"/>
        <v>1221.630863355568</v>
      </c>
      <c r="G10" s="36">
        <f t="shared" si="0"/>
        <v>1929.0228226492884</v>
      </c>
      <c r="H10" s="79">
        <v>360</v>
      </c>
      <c r="I10" s="36">
        <f t="shared" si="2"/>
        <v>1569.0228226492884</v>
      </c>
      <c r="J10" s="79">
        <f t="shared" si="3"/>
        <v>0</v>
      </c>
    </row>
    <row r="11" spans="1:10" ht="12.75">
      <c r="A11" s="25" t="str">
        <f>Clientes!A11</f>
        <v>028</v>
      </c>
      <c r="B11" s="35" t="str">
        <f>Clientes!B11</f>
        <v>OEUI</v>
      </c>
      <c r="C11" s="36">
        <f>Clientes!F11*$D$41</f>
        <v>159.64730883851993</v>
      </c>
      <c r="D11" s="87">
        <f>Clientes!G11*$D$42</f>
        <v>102.35758335979676</v>
      </c>
      <c r="E11" s="88">
        <f>Clientes!H11*$D$43</f>
        <v>201.53999270516715</v>
      </c>
      <c r="F11" s="79">
        <f t="shared" si="1"/>
        <v>463.5448849034839</v>
      </c>
      <c r="G11" s="36">
        <f t="shared" si="0"/>
        <v>731.9630578463009</v>
      </c>
      <c r="H11" s="79">
        <v>239</v>
      </c>
      <c r="I11" s="36">
        <f t="shared" si="2"/>
        <v>492.9630578463009</v>
      </c>
      <c r="J11" s="79">
        <f t="shared" si="3"/>
        <v>0</v>
      </c>
    </row>
    <row r="12" spans="1:10" ht="12.75">
      <c r="A12" s="25" t="str">
        <f>Clientes!A12</f>
        <v>030</v>
      </c>
      <c r="B12" s="35" t="str">
        <f>Clientes!B12</f>
        <v>ONM</v>
      </c>
      <c r="C12" s="36">
        <f>Clientes!F12*$D$41</f>
        <v>168.61625877326824</v>
      </c>
      <c r="D12" s="87">
        <f>Clientes!G12*$D$42</f>
        <v>102.35758335979676</v>
      </c>
      <c r="E12" s="88">
        <f>Clientes!H12*$D$43</f>
        <v>176.34749361702126</v>
      </c>
      <c r="F12" s="79">
        <f t="shared" si="1"/>
        <v>447.32133575008623</v>
      </c>
      <c r="G12" s="36">
        <f t="shared" si="0"/>
        <v>706.3451748015699</v>
      </c>
      <c r="H12" s="79">
        <v>299</v>
      </c>
      <c r="I12" s="36">
        <f t="shared" si="2"/>
        <v>407.3451748015699</v>
      </c>
      <c r="J12" s="79">
        <f t="shared" si="3"/>
        <v>0</v>
      </c>
    </row>
    <row r="13" spans="1:10" ht="12.75">
      <c r="A13" s="25" t="str">
        <f>Clientes!A13</f>
        <v>031</v>
      </c>
      <c r="B13" s="35" t="str">
        <f>Clientes!B13</f>
        <v>IOMB</v>
      </c>
      <c r="C13" s="36">
        <f>Clientes!F13*$D$41</f>
        <v>21.525479843395946</v>
      </c>
      <c r="D13" s="87">
        <f>Clientes!G13*$D$42</f>
        <v>40.94303334391871</v>
      </c>
      <c r="E13" s="88">
        <f>Clientes!H13*$D$43</f>
        <v>125.96249544072947</v>
      </c>
      <c r="F13" s="79">
        <f t="shared" si="1"/>
        <v>188.43100862804414</v>
      </c>
      <c r="G13" s="36">
        <f t="shared" si="0"/>
        <v>297.5430034076713</v>
      </c>
      <c r="H13" s="79">
        <v>180</v>
      </c>
      <c r="I13" s="36">
        <f t="shared" si="2"/>
        <v>117.54300340767128</v>
      </c>
      <c r="J13" s="79">
        <f t="shared" si="3"/>
        <v>0</v>
      </c>
    </row>
    <row r="14" spans="1:10" ht="12.75">
      <c r="A14" s="25" t="str">
        <f>Clientes!A14</f>
        <v>036</v>
      </c>
      <c r="B14" s="35" t="str">
        <f>Clientes!B14</f>
        <v>IOO</v>
      </c>
      <c r="C14" s="36">
        <f>Clientes!F14*$D$41</f>
        <v>55.607489595439525</v>
      </c>
      <c r="D14" s="87">
        <f>Clientes!G14*$D$42</f>
        <v>71.65030835185773</v>
      </c>
      <c r="E14" s="88">
        <f>Clientes!H14*$D$43</f>
        <v>50.38499817629179</v>
      </c>
      <c r="F14" s="79">
        <f t="shared" si="1"/>
        <v>177.64279612358905</v>
      </c>
      <c r="G14" s="36">
        <f t="shared" si="0"/>
        <v>280.5078180984842</v>
      </c>
      <c r="H14" s="79">
        <v>271</v>
      </c>
      <c r="I14" s="36">
        <f t="shared" si="2"/>
        <v>9.507818098484222</v>
      </c>
      <c r="J14" s="79">
        <f t="shared" si="3"/>
        <v>0</v>
      </c>
    </row>
    <row r="15" spans="1:10" ht="12.75">
      <c r="A15" s="25" t="str">
        <f>Clientes!A15</f>
        <v>041</v>
      </c>
      <c r="B15" s="35" t="str">
        <f>Clientes!B15</f>
        <v>MNN</v>
      </c>
      <c r="C15" s="36">
        <f>Clientes!F15*$D$41</f>
        <v>387.458637181127</v>
      </c>
      <c r="D15" s="87">
        <f>Clientes!G15*$D$42</f>
        <v>255.8939583994919</v>
      </c>
      <c r="E15" s="88">
        <f>Clientes!H15*$D$43</f>
        <v>201.53999270516715</v>
      </c>
      <c r="F15" s="79">
        <f t="shared" si="1"/>
        <v>844.8925882857861</v>
      </c>
      <c r="G15" s="36">
        <f t="shared" si="0"/>
        <v>1334.1322116025615</v>
      </c>
      <c r="H15" s="79">
        <v>540</v>
      </c>
      <c r="I15" s="36">
        <f t="shared" si="2"/>
        <v>794.1322116025615</v>
      </c>
      <c r="J15" s="79">
        <f t="shared" si="3"/>
        <v>0</v>
      </c>
    </row>
    <row r="16" spans="1:10" ht="12.75">
      <c r="A16" s="25" t="str">
        <f>Clientes!A16</f>
        <v>042</v>
      </c>
      <c r="B16" s="35" t="str">
        <f>Clientes!B16</f>
        <v>MM</v>
      </c>
      <c r="C16" s="36">
        <f>Clientes!F16*$D$41</f>
        <v>64.57643953018784</v>
      </c>
      <c r="D16" s="87">
        <f>Clientes!G16*$D$42</f>
        <v>81.88606668783741</v>
      </c>
      <c r="E16" s="88">
        <f>Clientes!H16*$D$43</f>
        <v>75.57749726443768</v>
      </c>
      <c r="F16" s="79">
        <f t="shared" si="1"/>
        <v>222.04000348246294</v>
      </c>
      <c r="G16" s="36">
        <f t="shared" si="0"/>
        <v>350.61346852541953</v>
      </c>
      <c r="H16" s="79">
        <v>180</v>
      </c>
      <c r="I16" s="36">
        <f t="shared" si="2"/>
        <v>170.61346852541953</v>
      </c>
      <c r="J16" s="79">
        <f t="shared" si="3"/>
        <v>0</v>
      </c>
    </row>
    <row r="17" spans="1:10" ht="12.75">
      <c r="A17" s="25" t="str">
        <f>Clientes!A17</f>
        <v>044</v>
      </c>
      <c r="B17" s="35" t="str">
        <f>Clientes!B17</f>
        <v>MEB</v>
      </c>
      <c r="C17" s="36">
        <f>Clientes!F17*$D$41</f>
        <v>109.42118920392939</v>
      </c>
      <c r="D17" s="87">
        <f>Clientes!G17*$D$42</f>
        <v>81.88606668783741</v>
      </c>
      <c r="E17" s="88">
        <f>Clientes!H17*$D$43</f>
        <v>100.76999635258358</v>
      </c>
      <c r="F17" s="79">
        <f t="shared" si="1"/>
        <v>292.07725224435035</v>
      </c>
      <c r="G17" s="36">
        <f t="shared" si="0"/>
        <v>461.2061650181597</v>
      </c>
      <c r="H17" s="79">
        <v>180</v>
      </c>
      <c r="I17" s="36">
        <f t="shared" si="2"/>
        <v>281.2061650181597</v>
      </c>
      <c r="J17" s="79">
        <f t="shared" si="3"/>
        <v>0</v>
      </c>
    </row>
    <row r="18" spans="1:10" ht="12.75">
      <c r="A18" s="25" t="str">
        <f>Clientes!A18</f>
        <v>046</v>
      </c>
      <c r="B18" s="35" t="str">
        <f>Clientes!B18</f>
        <v>EAD</v>
      </c>
      <c r="C18" s="36">
        <f>Clientes!F18*$D$41</f>
        <v>69.95780949103683</v>
      </c>
      <c r="D18" s="87">
        <f>Clientes!G18*$D$42</f>
        <v>71.65030835185773</v>
      </c>
      <c r="E18" s="88">
        <f>Clientes!H18*$D$43</f>
        <v>125.96249544072947</v>
      </c>
      <c r="F18" s="79">
        <f t="shared" si="1"/>
        <v>267.570613283624</v>
      </c>
      <c r="G18" s="36">
        <f t="shared" si="0"/>
        <v>422.50882420948386</v>
      </c>
      <c r="H18" s="79">
        <v>180</v>
      </c>
      <c r="I18" s="36">
        <f t="shared" si="2"/>
        <v>242.50882420948386</v>
      </c>
      <c r="J18" s="79">
        <f t="shared" si="3"/>
        <v>0</v>
      </c>
    </row>
    <row r="19" spans="1:10" ht="12.75">
      <c r="A19" s="25" t="str">
        <f>Clientes!A19</f>
        <v>055</v>
      </c>
      <c r="B19" s="35" t="str">
        <f>Clientes!B19</f>
        <v>EIA</v>
      </c>
      <c r="C19" s="36">
        <f>Clientes!F19*$D$41</f>
        <v>37.669589725942906</v>
      </c>
      <c r="D19" s="87">
        <f>Clientes!G19*$D$42</f>
        <v>20.471516671959353</v>
      </c>
      <c r="E19" s="88">
        <f>Clientes!H19*$D$43</f>
        <v>151.15499452887536</v>
      </c>
      <c r="F19" s="79">
        <f t="shared" si="1"/>
        <v>209.29610092677763</v>
      </c>
      <c r="G19" s="36">
        <f t="shared" si="0"/>
        <v>330.4901402624037</v>
      </c>
      <c r="H19" s="79">
        <v>91</v>
      </c>
      <c r="I19" s="36">
        <f t="shared" si="2"/>
        <v>239.4901402624037</v>
      </c>
      <c r="J19" s="79">
        <f t="shared" si="3"/>
        <v>0</v>
      </c>
    </row>
    <row r="20" spans="1:10" ht="12.75">
      <c r="A20" s="25" t="str">
        <f>Clientes!A20</f>
        <v>062</v>
      </c>
      <c r="B20" s="35" t="str">
        <f>Clientes!B20</f>
        <v>ILMNB</v>
      </c>
      <c r="C20" s="36">
        <f>Clientes!F20*$D$41</f>
        <v>17.937899869496622</v>
      </c>
      <c r="D20" s="87">
        <f>Clientes!G20*$D$42</f>
        <v>40.94303334391871</v>
      </c>
      <c r="E20" s="88">
        <f>Clientes!H20*$D$43</f>
        <v>75.57749726443768</v>
      </c>
      <c r="F20" s="79">
        <f t="shared" si="1"/>
        <v>134.45843047785303</v>
      </c>
      <c r="G20" s="36">
        <f t="shared" si="0"/>
        <v>212.31731193900586</v>
      </c>
      <c r="H20" s="79">
        <v>146</v>
      </c>
      <c r="I20" s="36">
        <f t="shared" si="2"/>
        <v>66.31731193900586</v>
      </c>
      <c r="J20" s="79">
        <f t="shared" si="3"/>
        <v>0</v>
      </c>
    </row>
    <row r="21" spans="1:10" ht="12.75">
      <c r="A21" s="25" t="str">
        <f>Clientes!A21</f>
        <v>063</v>
      </c>
      <c r="B21" s="35" t="str">
        <f>Clientes!B21</f>
        <v>IMM</v>
      </c>
      <c r="C21" s="36">
        <f>Clientes!F21*$D$41</f>
        <v>193.7293185905635</v>
      </c>
      <c r="D21" s="87">
        <f>Clientes!G21*$D$42</f>
        <v>204.71516671959353</v>
      </c>
      <c r="E21" s="88">
        <f>Clientes!H21*$D$43</f>
        <v>201.53999270516715</v>
      </c>
      <c r="F21" s="79">
        <f t="shared" si="1"/>
        <v>599.9844780153242</v>
      </c>
      <c r="G21" s="36">
        <f t="shared" si="0"/>
        <v>947.4087353587206</v>
      </c>
      <c r="H21" s="79">
        <v>271</v>
      </c>
      <c r="I21" s="36">
        <f t="shared" si="2"/>
        <v>676.4087353587206</v>
      </c>
      <c r="J21" s="79">
        <f t="shared" si="3"/>
        <v>0</v>
      </c>
    </row>
    <row r="22" spans="1:10" ht="12.75">
      <c r="A22" s="25" t="str">
        <f>Clientes!A22</f>
        <v>066</v>
      </c>
      <c r="B22" s="35" t="str">
        <f>Clientes!B22</f>
        <v>IMMB</v>
      </c>
      <c r="C22" s="36">
        <f>Clientes!F22*$D$41</f>
        <v>295.97534784669426</v>
      </c>
      <c r="D22" s="87">
        <f>Clientes!G22*$D$42</f>
        <v>204.71516671959353</v>
      </c>
      <c r="E22" s="88">
        <f>Clientes!H22*$D$43</f>
        <v>529.0424808510638</v>
      </c>
      <c r="F22" s="79">
        <f t="shared" si="1"/>
        <v>1029.7329954173515</v>
      </c>
      <c r="G22" s="36">
        <f t="shared" si="0"/>
        <v>1626.0054562954595</v>
      </c>
      <c r="H22" s="79">
        <v>540</v>
      </c>
      <c r="I22" s="36">
        <f t="shared" si="2"/>
        <v>1086.0054562954595</v>
      </c>
      <c r="J22" s="79">
        <f t="shared" si="3"/>
        <v>0</v>
      </c>
    </row>
    <row r="23" spans="1:10" ht="12.75">
      <c r="A23" s="25" t="str">
        <f>Clientes!A23</f>
        <v>073</v>
      </c>
      <c r="B23" s="35" t="str">
        <f>Clientes!B23</f>
        <v>NBU</v>
      </c>
      <c r="C23" s="36">
        <f>Clientes!F23*$D$41</f>
        <v>8.968949934748311</v>
      </c>
      <c r="D23" s="87">
        <f>Clientes!G23*$D$42</f>
        <v>0</v>
      </c>
      <c r="E23" s="88">
        <f>Clientes!H23*$D$43</f>
        <v>50.38499817629179</v>
      </c>
      <c r="F23" s="79">
        <f t="shared" si="1"/>
        <v>59.3539481110401</v>
      </c>
      <c r="G23" s="36">
        <f t="shared" si="0"/>
        <v>93.72317281346633</v>
      </c>
      <c r="H23" s="79">
        <v>54</v>
      </c>
      <c r="I23" s="36">
        <f t="shared" si="2"/>
        <v>39.723172813466334</v>
      </c>
      <c r="J23" s="79">
        <f t="shared" si="3"/>
        <v>0</v>
      </c>
    </row>
    <row r="24" spans="1:10" ht="12.75">
      <c r="A24" s="25" t="str">
        <f>Clientes!A24</f>
        <v>076</v>
      </c>
      <c r="B24" s="35" t="str">
        <f>Clientes!B24</f>
        <v>FIL</v>
      </c>
      <c r="C24" s="36">
        <f>Clientes!F24*$D$41</f>
        <v>548.8997360065966</v>
      </c>
      <c r="D24" s="87">
        <f>Clientes!G24*$D$42</f>
        <v>358.25154175928867</v>
      </c>
      <c r="E24" s="88">
        <f>Clientes!H24*$D$43</f>
        <v>201.53999270516715</v>
      </c>
      <c r="F24" s="79">
        <f t="shared" si="1"/>
        <v>1108.6912704710526</v>
      </c>
      <c r="G24" s="36">
        <f t="shared" si="0"/>
        <v>1750.6849476086038</v>
      </c>
      <c r="H24" s="79">
        <v>451</v>
      </c>
      <c r="I24" s="36">
        <f t="shared" si="2"/>
        <v>1299.6849476086038</v>
      </c>
      <c r="J24" s="79">
        <f t="shared" si="3"/>
        <v>0</v>
      </c>
    </row>
    <row r="25" spans="1:10" ht="12.75">
      <c r="A25" s="25" t="str">
        <f>Clientes!A25</f>
        <v>081</v>
      </c>
      <c r="B25" s="35" t="str">
        <f>Clientes!B25</f>
        <v>INN</v>
      </c>
      <c r="C25" s="36">
        <f>Clientes!F25*$D$41</f>
        <v>17.937899869496622</v>
      </c>
      <c r="D25" s="87">
        <f>Clientes!G25*$D$42</f>
        <v>0</v>
      </c>
      <c r="E25" s="88">
        <f>Clientes!H25*$D$43</f>
        <v>75.57749726443768</v>
      </c>
      <c r="F25" s="79">
        <f t="shared" si="1"/>
        <v>93.5153971339343</v>
      </c>
      <c r="G25" s="36">
        <f t="shared" si="0"/>
        <v>147.66599367420028</v>
      </c>
      <c r="H25" s="79">
        <v>46</v>
      </c>
      <c r="I25" s="36">
        <f t="shared" si="2"/>
        <v>101.66599367420028</v>
      </c>
      <c r="J25" s="79">
        <f t="shared" si="3"/>
        <v>0</v>
      </c>
    </row>
    <row r="26" spans="1:10" ht="12.75">
      <c r="A26" s="25" t="str">
        <f>Clientes!A26</f>
        <v>082</v>
      </c>
      <c r="B26" s="35" t="str">
        <f>Clientes!B26</f>
        <v>NBI</v>
      </c>
      <c r="C26" s="36">
        <f>Clientes!F26*$D$41</f>
        <v>68.16401950408716</v>
      </c>
      <c r="D26" s="87">
        <f>Clientes!G26*$D$42</f>
        <v>71.65030835185773</v>
      </c>
      <c r="E26" s="88">
        <f>Clientes!H26*$D$43</f>
        <v>251.92499088145894</v>
      </c>
      <c r="F26" s="79">
        <f t="shared" si="1"/>
        <v>391.73931873740383</v>
      </c>
      <c r="G26" s="36">
        <f t="shared" si="0"/>
        <v>618.5780901915455</v>
      </c>
      <c r="H26" s="79">
        <v>145</v>
      </c>
      <c r="I26" s="36">
        <f t="shared" si="2"/>
        <v>473.57809019154547</v>
      </c>
      <c r="J26" s="79">
        <f t="shared" si="3"/>
        <v>0</v>
      </c>
    </row>
    <row r="27" spans="1:10" ht="12.75">
      <c r="A27" s="25" t="str">
        <f>Clientes!A27</f>
        <v>083</v>
      </c>
      <c r="B27" s="35" t="str">
        <f>Clientes!B27</f>
        <v>UIB</v>
      </c>
      <c r="C27" s="36">
        <f>Clientes!F27*$D$41</f>
        <v>0</v>
      </c>
      <c r="D27" s="87">
        <f>Clientes!G27*$D$42</f>
        <v>327.54426675134965</v>
      </c>
      <c r="E27" s="88">
        <f>Clientes!H27*$D$43</f>
        <v>201.53999270516715</v>
      </c>
      <c r="F27" s="79">
        <f t="shared" si="1"/>
        <v>529.0842594565167</v>
      </c>
      <c r="G27" s="36">
        <f t="shared" si="0"/>
        <v>835.4533617403034</v>
      </c>
      <c r="H27" s="79">
        <v>540</v>
      </c>
      <c r="I27" s="36">
        <f t="shared" si="2"/>
        <v>295.4533617403034</v>
      </c>
      <c r="J27" s="79">
        <f t="shared" si="3"/>
        <v>0</v>
      </c>
    </row>
    <row r="28" spans="1:10" ht="12.75">
      <c r="A28" s="25" t="str">
        <f>Clientes!A28</f>
        <v>090</v>
      </c>
      <c r="B28" s="35" t="str">
        <f>Clientes!B28</f>
        <v>UOO</v>
      </c>
      <c r="C28" s="36">
        <f>Clientes!F28*$D$41</f>
        <v>134.53424902122467</v>
      </c>
      <c r="D28" s="87">
        <f>Clientes!G28*$D$42</f>
        <v>122.82910003175613</v>
      </c>
      <c r="E28" s="88">
        <f>Clientes!H28*$D$43</f>
        <v>201.53999270516715</v>
      </c>
      <c r="F28" s="79">
        <f t="shared" si="1"/>
        <v>458.9033417581479</v>
      </c>
      <c r="G28" s="36">
        <f t="shared" si="0"/>
        <v>724.6338040362992</v>
      </c>
      <c r="H28" s="79">
        <v>271</v>
      </c>
      <c r="I28" s="36">
        <f t="shared" si="2"/>
        <v>453.63380403629924</v>
      </c>
      <c r="J28" s="79">
        <f t="shared" si="3"/>
        <v>0</v>
      </c>
    </row>
    <row r="29" spans="1:10" ht="12.75">
      <c r="A29" s="25" t="str">
        <f>Clientes!A29</f>
        <v>093</v>
      </c>
      <c r="B29" s="35" t="str">
        <f>Clientes!B29</f>
        <v>NMB</v>
      </c>
      <c r="C29" s="36">
        <f>Clientes!F29*$D$41</f>
        <v>23.319269830345608</v>
      </c>
      <c r="D29" s="87">
        <f>Clientes!G29*$D$42</f>
        <v>122.82910003175613</v>
      </c>
      <c r="E29" s="88">
        <f>Clientes!H29*$D$43</f>
        <v>302.3099890577507</v>
      </c>
      <c r="F29" s="79">
        <f t="shared" si="1"/>
        <v>448.45835891985246</v>
      </c>
      <c r="G29" s="36">
        <f t="shared" si="0"/>
        <v>708.1405973880094</v>
      </c>
      <c r="H29" s="79">
        <v>271</v>
      </c>
      <c r="I29" s="36">
        <f t="shared" si="2"/>
        <v>437.1405973880094</v>
      </c>
      <c r="J29" s="80">
        <f t="shared" si="3"/>
        <v>0</v>
      </c>
    </row>
    <row r="30" spans="1:10" ht="12.75">
      <c r="A30" t="str">
        <f>Clientes!A30</f>
        <v>105</v>
      </c>
      <c r="B30" s="35" t="str">
        <f>Clientes!B30</f>
        <v>ABD</v>
      </c>
      <c r="C30" s="36">
        <f>Clientes!F30*$D$41</f>
        <v>30.494429778144255</v>
      </c>
      <c r="D30" s="87">
        <f>Clientes!G30*$D$42</f>
        <v>81.88606668783741</v>
      </c>
      <c r="E30" s="88">
        <f>Clientes!H30*$D$43</f>
        <v>327.5024881458966</v>
      </c>
      <c r="F30" s="79">
        <f t="shared" si="1"/>
        <v>439.88298461187827</v>
      </c>
      <c r="G30" s="36">
        <f t="shared" si="0"/>
        <v>694.5996062023374</v>
      </c>
      <c r="H30" s="79">
        <v>240</v>
      </c>
      <c r="I30" s="36">
        <f t="shared" si="2"/>
        <v>454.59960620233744</v>
      </c>
      <c r="J30" s="81">
        <f t="shared" si="3"/>
        <v>0</v>
      </c>
    </row>
    <row r="31" spans="1:10" ht="12.75">
      <c r="A31" t="str">
        <f>Clientes!A31</f>
        <v>118</v>
      </c>
      <c r="B31" s="35" t="str">
        <f>Clientes!B31</f>
        <v>OIP</v>
      </c>
      <c r="C31" s="36">
        <f>Clientes!F31*$D$41</f>
        <v>159.64730883851993</v>
      </c>
      <c r="D31" s="87">
        <f>Clientes!G31*$D$42</f>
        <v>102.35758335979676</v>
      </c>
      <c r="E31" s="88">
        <f>Clientes!H31*$D$43</f>
        <v>125.96249544072947</v>
      </c>
      <c r="F31" s="79">
        <f t="shared" si="1"/>
        <v>387.9673876390462</v>
      </c>
      <c r="G31" s="36">
        <f t="shared" si="0"/>
        <v>612.6220019881036</v>
      </c>
      <c r="H31" s="79">
        <v>180</v>
      </c>
      <c r="I31" s="36">
        <f t="shared" si="2"/>
        <v>432.62200198810365</v>
      </c>
      <c r="J31" s="81">
        <f t="shared" si="3"/>
        <v>0</v>
      </c>
    </row>
    <row r="32" spans="1:10" ht="12.75">
      <c r="A32" t="str">
        <f>Clientes!A32</f>
        <v>148</v>
      </c>
      <c r="B32" s="35" t="str">
        <f>Clientes!B32</f>
        <v>OOOU</v>
      </c>
      <c r="C32" s="36">
        <f>Clientes!F32*$D$41</f>
        <v>287.00639791194595</v>
      </c>
      <c r="D32" s="87">
        <f>Clientes!G32*$D$42</f>
        <v>307.0727500793903</v>
      </c>
      <c r="E32" s="88">
        <f>Clientes!H32*$D$43</f>
        <v>201.53999270516715</v>
      </c>
      <c r="F32" s="79">
        <f t="shared" si="1"/>
        <v>795.6191406965033</v>
      </c>
      <c r="G32" s="36">
        <f t="shared" si="0"/>
        <v>1256.3267076639506</v>
      </c>
      <c r="H32" s="79">
        <v>360</v>
      </c>
      <c r="I32" s="36">
        <f t="shared" si="2"/>
        <v>896.3267076639506</v>
      </c>
      <c r="J32" s="81">
        <f t="shared" si="3"/>
        <v>0</v>
      </c>
    </row>
    <row r="33" spans="1:10" ht="12.75">
      <c r="A33" t="str">
        <f>Clientes!A33</f>
        <v>158</v>
      </c>
      <c r="B33" s="35" t="str">
        <f>Clientes!B33</f>
        <v>IUI</v>
      </c>
      <c r="C33" s="36">
        <f>Clientes!F33*$D$41</f>
        <v>236.7802782773554</v>
      </c>
      <c r="D33" s="87">
        <f>Clientes!G33*$D$42</f>
        <v>307.0727500793903</v>
      </c>
      <c r="E33" s="88">
        <f>Clientes!H33*$D$43</f>
        <v>75.57749726443768</v>
      </c>
      <c r="F33" s="79">
        <f t="shared" si="1"/>
        <v>619.4305256211833</v>
      </c>
      <c r="G33" s="36">
        <f t="shared" si="0"/>
        <v>978.1151220154799</v>
      </c>
      <c r="H33" s="79">
        <v>180</v>
      </c>
      <c r="I33" s="36">
        <f t="shared" si="2"/>
        <v>798.1151220154799</v>
      </c>
      <c r="J33" s="81">
        <f t="shared" si="3"/>
        <v>0</v>
      </c>
    </row>
    <row r="34" spans="1:10" ht="12.75">
      <c r="A34" t="str">
        <f>Clientes!A34</f>
        <v>162</v>
      </c>
      <c r="B34" s="35" t="str">
        <f>Clientes!B34</f>
        <v>XLC</v>
      </c>
      <c r="C34" s="36">
        <f>Clientes!F34*$D$41</f>
        <v>95.07086930833209</v>
      </c>
      <c r="D34" s="87">
        <f>Clientes!G34*$D$42</f>
        <v>71.65030835185773</v>
      </c>
      <c r="E34" s="88">
        <f>Clientes!H34*$D$43</f>
        <v>100.76999635258358</v>
      </c>
      <c r="F34" s="79">
        <f t="shared" si="1"/>
        <v>267.4911740127734</v>
      </c>
      <c r="G34" s="36">
        <f t="shared" si="0"/>
        <v>422.3833851991558</v>
      </c>
      <c r="H34" s="79">
        <v>180</v>
      </c>
      <c r="I34" s="36">
        <f t="shared" si="2"/>
        <v>242.38338519915578</v>
      </c>
      <c r="J34" s="81">
        <f t="shared" si="3"/>
        <v>0</v>
      </c>
    </row>
    <row r="35" spans="1:10" ht="12.75">
      <c r="A35" t="str">
        <f>Clientes!A35</f>
        <v>165</v>
      </c>
      <c r="B35" s="35" t="str">
        <f>Clientes!B35</f>
        <v>UOX</v>
      </c>
      <c r="C35" s="36">
        <f>Clientes!F35*$D$41</f>
        <v>69.95780949103683</v>
      </c>
      <c r="D35" s="87">
        <f>Clientes!G35*$D$42</f>
        <v>51.17879167989838</v>
      </c>
      <c r="E35" s="88">
        <f>Clientes!H35*$D$43</f>
        <v>100.76999635258358</v>
      </c>
      <c r="F35" s="79">
        <f t="shared" si="1"/>
        <v>221.90659752351877</v>
      </c>
      <c r="G35" s="36">
        <f t="shared" si="0"/>
        <v>350.40281312434865</v>
      </c>
      <c r="H35" s="79">
        <v>127</v>
      </c>
      <c r="I35" s="36">
        <f t="shared" si="2"/>
        <v>223.40281312434865</v>
      </c>
      <c r="J35" s="81">
        <f t="shared" si="3"/>
        <v>0</v>
      </c>
    </row>
    <row r="36" spans="1:10" ht="12.75">
      <c r="A36" t="str">
        <f>Clientes!A36</f>
        <v>166</v>
      </c>
      <c r="B36" s="35" t="str">
        <f>Clientes!B36</f>
        <v>ZZI</v>
      </c>
      <c r="C36" s="36">
        <f>Clientes!F36*$D$41</f>
        <v>52.0199096215402</v>
      </c>
      <c r="D36" s="87">
        <f>Clientes!G36*$D$42</f>
        <v>81.88606668783741</v>
      </c>
      <c r="E36" s="88">
        <f>Clientes!H36*$D$43</f>
        <v>25.192499088145894</v>
      </c>
      <c r="F36" s="79">
        <f t="shared" si="1"/>
        <v>159.09847539752352</v>
      </c>
      <c r="G36" s="36">
        <f t="shared" si="0"/>
        <v>251.2253081487526</v>
      </c>
      <c r="H36" s="79">
        <v>180</v>
      </c>
      <c r="I36" s="36">
        <f t="shared" si="2"/>
        <v>71.22530814875259</v>
      </c>
      <c r="J36" s="81">
        <f t="shared" si="3"/>
        <v>0</v>
      </c>
    </row>
    <row r="37" spans="1:10" ht="12.75">
      <c r="A37" t="str">
        <f>Clientes!A37</f>
        <v>168</v>
      </c>
      <c r="B37" s="35" t="str">
        <f>Clientes!B37</f>
        <v>ZIO</v>
      </c>
      <c r="C37" s="36">
        <f>Clientes!F37*$D$41</f>
        <v>53.81369960848986</v>
      </c>
      <c r="D37" s="87">
        <f>Clientes!G37*$D$42</f>
        <v>51.17879167989838</v>
      </c>
      <c r="E37" s="88">
        <f>Clientes!H37*$D$43</f>
        <v>75.57749726443768</v>
      </c>
      <c r="F37" s="79">
        <f t="shared" si="1"/>
        <v>180.56998855282592</v>
      </c>
      <c r="G37" s="36">
        <f t="shared" si="0"/>
        <v>285.1300171372135</v>
      </c>
      <c r="H37" s="79">
        <v>180</v>
      </c>
      <c r="I37" s="36">
        <f t="shared" si="2"/>
        <v>105.13001713721349</v>
      </c>
      <c r="J37" s="81">
        <f t="shared" si="3"/>
        <v>0</v>
      </c>
    </row>
    <row r="38" spans="1:10" ht="13.5" thickBot="1">
      <c r="A38" s="50"/>
      <c r="B38" s="50"/>
      <c r="C38" s="50"/>
      <c r="D38" s="50"/>
      <c r="E38" s="50"/>
      <c r="F38" s="50"/>
      <c r="G38" s="50"/>
      <c r="H38" s="50"/>
      <c r="I38" s="50"/>
      <c r="J38" s="50"/>
    </row>
    <row r="39" spans="1:10" ht="15.75" thickBot="1">
      <c r="A39" s="52" t="str">
        <f>Clientes!A39</f>
        <v>TOTAL</v>
      </c>
      <c r="B39" s="53"/>
      <c r="C39" s="31">
        <f aca="true" t="shared" si="4" ref="C39:J39">SUM(C2:C37)</f>
        <v>5878.249787234043</v>
      </c>
      <c r="D39" s="15">
        <f t="shared" si="4"/>
        <v>5486.366468085105</v>
      </c>
      <c r="E39" s="13">
        <f t="shared" si="4"/>
        <v>7053.899744680851</v>
      </c>
      <c r="F39" s="32">
        <f t="shared" si="4"/>
        <v>18418.515999999996</v>
      </c>
      <c r="G39" s="33">
        <f t="shared" si="4"/>
        <v>29083.857316553236</v>
      </c>
      <c r="H39" s="32">
        <f t="shared" si="4"/>
        <v>10578</v>
      </c>
      <c r="I39" s="33">
        <f t="shared" si="4"/>
        <v>18585.4263676521</v>
      </c>
      <c r="J39" s="34">
        <f t="shared" si="4"/>
        <v>79.5690510988617</v>
      </c>
    </row>
    <row r="41" spans="2:4" s="75" customFormat="1" ht="12.75">
      <c r="B41" s="76" t="s">
        <v>130</v>
      </c>
      <c r="C41" s="77">
        <f>CustosGerais!C35</f>
        <v>5878.249787234043</v>
      </c>
      <c r="D41" s="78">
        <f>C41/Clientes!F39</f>
        <v>1.793789986949662</v>
      </c>
    </row>
    <row r="42" spans="2:4" s="75" customFormat="1" ht="12.75">
      <c r="B42" s="76" t="s">
        <v>131</v>
      </c>
      <c r="C42" s="77">
        <f>CustosGerais!D35</f>
        <v>5486.366468085107</v>
      </c>
      <c r="D42" s="78">
        <f>C42/Clientes!G39</f>
        <v>1.0235758335979677</v>
      </c>
    </row>
    <row r="43" spans="2:4" s="75" customFormat="1" ht="12.75">
      <c r="B43" s="75" t="s">
        <v>132</v>
      </c>
      <c r="C43" s="78">
        <f>CustosGerais!E35</f>
        <v>7053.899744680851</v>
      </c>
      <c r="D43" s="78">
        <f>C43/Clientes!H39</f>
        <v>25.192499088145894</v>
      </c>
    </row>
    <row r="45" ht="13.5" thickBot="1">
      <c r="C45" s="1"/>
    </row>
    <row r="46" spans="2:4" ht="12.75">
      <c r="B46" s="54" t="s">
        <v>133</v>
      </c>
      <c r="C46" s="55"/>
      <c r="D46" s="56"/>
    </row>
    <row r="47" spans="2:3" ht="12.75">
      <c r="B47" s="25" t="s">
        <v>134</v>
      </c>
      <c r="C47" s="37">
        <v>0.0065</v>
      </c>
    </row>
    <row r="48" spans="2:3" ht="12.75">
      <c r="B48" s="25" t="s">
        <v>135</v>
      </c>
      <c r="C48" s="37">
        <v>0.03</v>
      </c>
    </row>
    <row r="49" spans="2:3" ht="12.75">
      <c r="B49" s="25" t="s">
        <v>136</v>
      </c>
      <c r="C49" s="37">
        <v>0.0108</v>
      </c>
    </row>
    <row r="50" spans="2:3" ht="12.75">
      <c r="B50" s="25" t="s">
        <v>137</v>
      </c>
      <c r="C50" s="37">
        <v>0.048</v>
      </c>
    </row>
    <row r="51" spans="1:4" ht="13.5" thickBot="1">
      <c r="A51" s="50"/>
      <c r="B51" s="50"/>
      <c r="C51" s="50"/>
      <c r="D51" s="50"/>
    </row>
    <row r="52" spans="2:3" ht="13.5" thickBot="1">
      <c r="B52" s="11" t="s">
        <v>138</v>
      </c>
      <c r="C52" s="40">
        <f>SUM(C47:C51)</f>
        <v>0.0953</v>
      </c>
    </row>
    <row r="53" spans="1:4" ht="12.75">
      <c r="A53" s="50"/>
      <c r="B53" s="50"/>
      <c r="C53" s="50"/>
      <c r="D53" s="50"/>
    </row>
    <row r="54" spans="2:3" ht="12.75">
      <c r="B54" s="9" t="s">
        <v>139</v>
      </c>
      <c r="C54" s="39">
        <v>0.3</v>
      </c>
    </row>
  </sheetData>
  <printOptions/>
  <pageMargins left="0.75" right="0.75" top="1" bottom="1" header="0.492125985" footer="0.492125985"/>
  <pageSetup fitToHeight="1" fitToWidth="1"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21" sqref="D21"/>
    </sheetView>
  </sheetViews>
  <sheetFormatPr defaultColWidth="9.140625" defaultRowHeight="12.75"/>
  <cols>
    <col min="1" max="1" width="25.140625" style="0" customWidth="1"/>
    <col min="4" max="4" width="9.28125" style="0" customWidth="1"/>
  </cols>
  <sheetData>
    <row r="1" spans="1:6" ht="13.5" thickBot="1">
      <c r="A1" s="52" t="s">
        <v>140</v>
      </c>
      <c r="B1" s="61"/>
      <c r="C1" s="61"/>
      <c r="D1" s="61"/>
      <c r="E1" s="61"/>
      <c r="F1" s="53"/>
    </row>
    <row r="2" ht="13.5" thickBot="1"/>
    <row r="3" spans="1:6" ht="13.5" thickBot="1">
      <c r="A3" s="62" t="s">
        <v>141</v>
      </c>
      <c r="B3" s="63"/>
      <c r="C3" s="63"/>
      <c r="D3" s="63"/>
      <c r="E3" s="63"/>
      <c r="F3" s="64"/>
    </row>
    <row r="4" spans="1:6" ht="13.5" thickBot="1">
      <c r="A4" s="65" t="s">
        <v>142</v>
      </c>
      <c r="B4" s="66"/>
      <c r="C4" s="66"/>
      <c r="D4" s="66"/>
      <c r="E4" s="66"/>
      <c r="F4" s="67"/>
    </row>
    <row r="5" spans="1:4" ht="12.75">
      <c r="A5" s="68" t="s">
        <v>143</v>
      </c>
      <c r="B5" s="69"/>
      <c r="C5" s="70"/>
      <c r="D5" s="43">
        <v>451</v>
      </c>
    </row>
    <row r="6" spans="1:6" ht="13.5" thickBot="1">
      <c r="A6" s="50"/>
      <c r="B6" s="50"/>
      <c r="C6" s="50"/>
      <c r="D6" s="50"/>
      <c r="E6" s="50"/>
      <c r="F6" s="50"/>
    </row>
    <row r="7" spans="1:5" ht="13.5" thickBot="1">
      <c r="A7" s="52" t="s">
        <v>144</v>
      </c>
      <c r="B7" s="61"/>
      <c r="C7" s="61"/>
      <c r="D7" s="61"/>
      <c r="E7" s="53"/>
    </row>
    <row r="8" spans="1:5" ht="12.75">
      <c r="A8" s="5"/>
      <c r="B8" s="5"/>
      <c r="C8" s="5"/>
      <c r="D8" s="5"/>
      <c r="E8" s="5"/>
    </row>
    <row r="9" spans="1:4" ht="12.75">
      <c r="A9" s="29" t="s">
        <v>145</v>
      </c>
      <c r="B9" s="29" t="s">
        <v>146</v>
      </c>
      <c r="C9" s="29" t="s">
        <v>147</v>
      </c>
      <c r="D9" s="29" t="s">
        <v>148</v>
      </c>
    </row>
    <row r="10" spans="1:4" ht="12.75">
      <c r="A10" s="25" t="s">
        <v>149</v>
      </c>
      <c r="B10" s="41">
        <v>50</v>
      </c>
      <c r="C10" s="26">
        <f>CustosxHonorarios!D41</f>
        <v>1.793789986949662</v>
      </c>
      <c r="D10" s="26">
        <f>B10*C10</f>
        <v>89.6894993474831</v>
      </c>
    </row>
    <row r="11" spans="1:4" ht="12.75">
      <c r="A11" s="25" t="s">
        <v>150</v>
      </c>
      <c r="B11" s="41">
        <v>500</v>
      </c>
      <c r="C11" s="26">
        <f>CustosxHonorarios!D42</f>
        <v>1.0235758335979677</v>
      </c>
      <c r="D11" s="26">
        <f>B11*C11</f>
        <v>511.7879167989838</v>
      </c>
    </row>
    <row r="12" spans="1:4" ht="12.75">
      <c r="A12" s="25" t="s">
        <v>151</v>
      </c>
      <c r="B12" s="41">
        <v>20</v>
      </c>
      <c r="C12" s="26">
        <f>CustosxHonorarios!D43</f>
        <v>25.192499088145894</v>
      </c>
      <c r="D12" s="26">
        <f>B12*C12</f>
        <v>503.8499817629179</v>
      </c>
    </row>
    <row r="13" spans="1:4" ht="13.5" thickBot="1">
      <c r="A13" s="57"/>
      <c r="B13" s="57"/>
      <c r="C13" s="57"/>
      <c r="D13" s="57"/>
    </row>
    <row r="14" spans="1:4" ht="13.5" thickBot="1">
      <c r="A14" s="58" t="s">
        <v>152</v>
      </c>
      <c r="B14" s="59"/>
      <c r="C14" s="59"/>
      <c r="D14" s="42">
        <f>SUM(D10:D13)</f>
        <v>1105.3273979093847</v>
      </c>
    </row>
    <row r="15" spans="1:4" ht="12.75">
      <c r="A15" s="60"/>
      <c r="B15" s="60"/>
      <c r="C15" s="60"/>
      <c r="D15" s="60"/>
    </row>
    <row r="16" spans="1:4" ht="12.75">
      <c r="A16" s="50"/>
      <c r="B16" s="50"/>
      <c r="C16" s="50"/>
      <c r="D16" s="50"/>
    </row>
    <row r="17" spans="1:4" ht="12.75">
      <c r="A17" s="25" t="s">
        <v>153</v>
      </c>
      <c r="B17" s="25"/>
      <c r="C17" s="50"/>
      <c r="D17" s="26">
        <f>(D14/(100%-B22))/(100%-B18)</f>
        <v>1745.3732064447327</v>
      </c>
    </row>
    <row r="18" spans="1:4" ht="12.75">
      <c r="A18" s="25" t="s">
        <v>154</v>
      </c>
      <c r="B18" s="37">
        <f>CustosxHonorarios!C52</f>
        <v>0.0953</v>
      </c>
      <c r="C18" s="50"/>
      <c r="D18" s="26">
        <f>D17*B18</f>
        <v>166.33406657418303</v>
      </c>
    </row>
    <row r="19" spans="1:4" ht="12.75">
      <c r="A19" s="25" t="s">
        <v>155</v>
      </c>
      <c r="B19" s="37"/>
      <c r="C19" s="50"/>
      <c r="D19" s="26">
        <f>D17-D18</f>
        <v>1579.0391398705497</v>
      </c>
    </row>
    <row r="20" spans="1:4" ht="12.75">
      <c r="A20" s="25" t="s">
        <v>156</v>
      </c>
      <c r="B20" s="25"/>
      <c r="C20" s="50"/>
      <c r="D20" s="26">
        <f>D14</f>
        <v>1105.3273979093847</v>
      </c>
    </row>
    <row r="21" spans="1:4" ht="12.75">
      <c r="A21" s="25" t="s">
        <v>157</v>
      </c>
      <c r="B21" s="25"/>
      <c r="C21" s="50"/>
      <c r="D21" s="26">
        <f>D19-D20</f>
        <v>473.711741961165</v>
      </c>
    </row>
    <row r="22" spans="1:4" ht="12.75">
      <c r="A22" s="25" t="s">
        <v>158</v>
      </c>
      <c r="B22" s="38">
        <v>0.3</v>
      </c>
      <c r="C22" s="50"/>
      <c r="D22" s="25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e Honorários Contábeis</dc:title>
  <dc:subject/>
  <dc:creator>ODUVALDO FERREIRA</dc:creator>
  <cp:keywords/>
  <dc:description/>
  <cp:lastModifiedBy>LGN</cp:lastModifiedBy>
  <cp:lastPrinted>2005-06-02T18:30:26Z</cp:lastPrinted>
  <dcterms:created xsi:type="dcterms:W3CDTF">2001-08-22T08:10:35Z</dcterms:created>
  <dcterms:modified xsi:type="dcterms:W3CDTF">2006-05-25T22:01:47Z</dcterms:modified>
  <cp:category/>
  <cp:version/>
  <cp:contentType/>
  <cp:contentStatus/>
</cp:coreProperties>
</file>